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LANIFICACIÓN ESTATÉGICA\Estadística\ESTADISTICA\Estadisticas Departamento de Culto\"/>
    </mc:Choice>
  </mc:AlternateContent>
  <bookViews>
    <workbookView xWindow="0" yWindow="0" windowWidth="20490" windowHeight="7665"/>
  </bookViews>
  <sheets>
    <sheet name="Listado" sheetId="1" r:id="rId1"/>
    <sheet name="ESTADISTICAS" sheetId="2" r:id="rId2"/>
  </sheets>
  <definedNames>
    <definedName name="_xlnm._FilterDatabase" localSheetId="0" hidden="1">Listado!$A$1:$E$1</definedName>
    <definedName name="_xlchart.0" hidden="1">ESTADISTICAS!$A$35:$A$72</definedName>
    <definedName name="_xlchart.1" hidden="1">ESTADISTICAS!$B$35:$B$72</definedName>
    <definedName name="_xlchart.2" hidden="1">ESTADISTICAS!$K$2:$K$39</definedName>
    <definedName name="_xlchart.3" hidden="1">ESTADISTICAS!$L$2:$L$39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2" i="2" l="1"/>
  <c r="B48" i="2"/>
  <c r="B47" i="2"/>
  <c r="B40" i="2"/>
  <c r="B54" i="2"/>
  <c r="B71" i="2"/>
  <c r="B70" i="2"/>
  <c r="B53" i="2"/>
  <c r="B52" i="2"/>
  <c r="B69" i="2"/>
  <c r="B68" i="2"/>
  <c r="B39" i="2"/>
  <c r="B67" i="2"/>
  <c r="B42" i="2"/>
  <c r="B37" i="2"/>
  <c r="B66" i="2"/>
  <c r="B65" i="2"/>
  <c r="B51" i="2"/>
  <c r="B46" i="2"/>
  <c r="B38" i="2"/>
  <c r="B64" i="2"/>
  <c r="B35" i="2"/>
  <c r="B63" i="2"/>
  <c r="B62" i="2"/>
  <c r="B61" i="2"/>
  <c r="B50" i="2"/>
  <c r="B36" i="2"/>
  <c r="B41" i="2"/>
  <c r="B60" i="2"/>
  <c r="B45" i="2"/>
  <c r="B59" i="2"/>
  <c r="B58" i="2"/>
  <c r="B49" i="2"/>
  <c r="B44" i="2"/>
  <c r="B57" i="2"/>
  <c r="B43" i="2"/>
  <c r="B56" i="2"/>
  <c r="B55" i="2"/>
  <c r="B24" i="2"/>
  <c r="B26" i="2"/>
  <c r="B25" i="2"/>
  <c r="B23" i="2"/>
  <c r="B22" i="2"/>
  <c r="B21" i="2"/>
  <c r="C106" i="1"/>
  <c r="C107" i="1"/>
  <c r="C108" i="1"/>
  <c r="C109" i="1"/>
  <c r="C110" i="1"/>
  <c r="C111" i="1"/>
  <c r="C112" i="1"/>
  <c r="C113" i="1"/>
  <c r="C114" i="1"/>
  <c r="C115" i="1"/>
  <c r="C116" i="1"/>
  <c r="C117" i="1"/>
  <c r="B12" i="2"/>
  <c r="B9" i="2"/>
  <c r="B11" i="2"/>
  <c r="B10" i="2"/>
  <c r="B7" i="2"/>
  <c r="B6" i="2"/>
  <c r="B5" i="2"/>
  <c r="B8" i="2"/>
  <c r="B4" i="2"/>
  <c r="B2" i="2"/>
  <c r="B3" i="2"/>
  <c r="B13" i="2" l="1"/>
</calcChain>
</file>

<file path=xl/sharedStrings.xml><?xml version="1.0" encoding="utf-8"?>
<sst xmlns="http://schemas.openxmlformats.org/spreadsheetml/2006/main" count="692" uniqueCount="345">
  <si>
    <t>Tipo</t>
  </si>
  <si>
    <t>Nombre</t>
  </si>
  <si>
    <t>Culto</t>
  </si>
  <si>
    <t>Domicilio</t>
  </si>
  <si>
    <t>Catedral</t>
  </si>
  <si>
    <t>Parroquia</t>
  </si>
  <si>
    <t>Santuario</t>
  </si>
  <si>
    <t>Iglesia</t>
  </si>
  <si>
    <t>Ministerio</t>
  </si>
  <si>
    <t>Capilla</t>
  </si>
  <si>
    <t>Catedral San Antonio de Padua</t>
  </si>
  <si>
    <t>Parroquia Cristo Rey</t>
  </si>
  <si>
    <t>Parroquia Santa Rita de Casia</t>
  </si>
  <si>
    <t>Santuario de la Madre Tres veces admirable de Schöenstatt</t>
  </si>
  <si>
    <t>Iglesia Evangélica Luterana Argentina "Congregación San Pablo"</t>
  </si>
  <si>
    <t>Católico</t>
  </si>
  <si>
    <t>Avenida Libertad N° 75</t>
  </si>
  <si>
    <t>Barrio</t>
  </si>
  <si>
    <t>Microcentro</t>
  </si>
  <si>
    <t>Iglesia Ortodoxa Rusa del Patriarcado de Moscú</t>
  </si>
  <si>
    <t>Iglesia Católica Rito Ucraniano Bizantino '' Inmaculada Concepcion''</t>
  </si>
  <si>
    <t>Iglesia Nueva Apostólica</t>
  </si>
  <si>
    <t>Parroquia Luterana '' OLAUS PETRI ''</t>
  </si>
  <si>
    <t>Iglesia de Dios del Séptimo Día</t>
  </si>
  <si>
    <t>Iglesia de los Cristianos de la Fe Evangélica Pentecostal</t>
  </si>
  <si>
    <t>Iglesia Evangelica Bautista "Elim"</t>
  </si>
  <si>
    <t>Iglesia Evangélica Bautista "Buenas Nuevas"</t>
  </si>
  <si>
    <t>IGLESIA evangélica Misionera   “CENTRO de ADORACION GILGAL”</t>
  </si>
  <si>
    <t>Iglesia evangelica y Bautista Eslava de la "Santa Fe"</t>
  </si>
  <si>
    <t>Iglesia Evangelica Pentecostal Eslava</t>
  </si>
  <si>
    <t>Iglesia de Dios</t>
  </si>
  <si>
    <t>Iglesia Comunidad Cristiana Evangelica</t>
  </si>
  <si>
    <t>Iglesia Evangelica Filadelfia</t>
  </si>
  <si>
    <t>Iglesia Adventista de Septimo Dia</t>
  </si>
  <si>
    <t>Iglesia Congregacional "La Paz"</t>
  </si>
  <si>
    <t>Iglesia Evangelica "Asamblea de Dios"</t>
  </si>
  <si>
    <t>Iglesia Internacional Cuadrangular</t>
  </si>
  <si>
    <t>MISIÓN EVANGELICA “BELEN”</t>
  </si>
  <si>
    <t>Iglesia Asamblea de Dios Cristiana Integral</t>
  </si>
  <si>
    <t>Iglesia Adventista de la Promesa</t>
  </si>
  <si>
    <t>Iglesia Evangelica del Rio de la Plata</t>
  </si>
  <si>
    <t>Iglesia "Movimiento Cristiano Misionero"</t>
  </si>
  <si>
    <t>Iglesia Evangelica Neotestamentaria</t>
  </si>
  <si>
    <r>
      <rPr>
        <sz val="12"/>
        <color theme="1"/>
        <rFont val="Calibri"/>
        <family val="2"/>
        <scheme val="minor"/>
      </rPr>
      <t>Asociación Cristiana A.G.A.P.E (Comunidad Cristiana)</t>
    </r>
  </si>
  <si>
    <t>Iglesia Evangelica De las Américas</t>
  </si>
  <si>
    <t>Iglesia "Congregacional Cristiana"</t>
  </si>
  <si>
    <t>Iglesia de "Jesucristo de los Santos de los Ultimos dias"</t>
  </si>
  <si>
    <t>Iglesia Evangélica Cristiana</t>
  </si>
  <si>
    <t>Parroquia San Pantaleón</t>
  </si>
  <si>
    <t>Iglesia "Dios es Amor"</t>
  </si>
  <si>
    <t>Asociación de los "Testigos de Jehová"</t>
  </si>
  <si>
    <t>Iglesia Evangélica  Pentecostal Y Misionera. “I.E.P.Y.M”</t>
  </si>
  <si>
    <t>Iglesia "Camino Nuevo"</t>
  </si>
  <si>
    <t>Iglesia Pentecostal Argentina "Una puerta al cielo"</t>
  </si>
  <si>
    <t>Iglesia  “Ciudad De Dios Internacional”</t>
  </si>
  <si>
    <r>
      <t>IGLESIA Cristiana U.A.D. "</t>
    </r>
    <r>
      <rPr>
        <i/>
        <sz val="12"/>
        <color theme="1"/>
        <rFont val="Calibri"/>
        <family val="2"/>
        <scheme val="minor"/>
      </rPr>
      <t>Unión de las Asambleas de Dios"</t>
    </r>
  </si>
  <si>
    <t>Iglesia Israelita del Nuevo Pacto Cristiano Misionero</t>
  </si>
  <si>
    <t>Iglesia Asamblea de Dios de Moreno</t>
  </si>
  <si>
    <t>Iglesia “Universal Del Reino De Dios</t>
  </si>
  <si>
    <t>Iglesia Evangelica Bautista “Bella Vista”</t>
  </si>
  <si>
    <r>
      <rPr>
        <sz val="12"/>
        <color theme="1"/>
        <rFont val="Calibri"/>
        <family val="2"/>
        <scheme val="minor"/>
      </rPr>
      <t xml:space="preserve">Iglesia de Dios del 7º Día   </t>
    </r>
    <r>
      <rPr>
        <i/>
        <sz val="12"/>
        <color theme="1"/>
        <rFont val="Calibri"/>
        <family val="2"/>
        <scheme val="minor"/>
      </rPr>
      <t>anexo Bº Norte</t>
    </r>
  </si>
  <si>
    <t>Iglesia Adventista del Séptimo Día</t>
  </si>
  <si>
    <t>Iglesia Adventista del Séptimo Día Barrio Sxten Vick - Oberá</t>
  </si>
  <si>
    <r>
      <rPr>
        <sz val="12"/>
        <color theme="1"/>
        <rFont val="Calibri"/>
        <family val="2"/>
        <scheme val="minor"/>
      </rPr>
      <t>Iglesia “Adventista Del Séptimo Dia”</t>
    </r>
  </si>
  <si>
    <r>
      <rPr>
        <sz val="12"/>
        <color theme="1"/>
        <rFont val="Calibri"/>
        <family val="2"/>
        <scheme val="minor"/>
      </rPr>
      <t>Iglesia “Asamblea De Dios En Misiones</t>
    </r>
    <r>
      <rPr>
        <i/>
        <sz val="12"/>
        <color theme="1"/>
        <rFont val="Calibri"/>
        <family val="2"/>
        <scheme val="minor"/>
      </rPr>
      <t>”</t>
    </r>
  </si>
  <si>
    <t>Iglesia Evangelica “Buen Jesus De Los Milagros"</t>
  </si>
  <si>
    <t>Iglesia de Dios (que guarda los Diez mandamientos y cree en  Jesucristo)</t>
  </si>
  <si>
    <t>Iglesia de Dios de habla alemana</t>
  </si>
  <si>
    <t>Iglesia “Asamblea De Dios" (Reg. 248-Filial 100 has.)</t>
  </si>
  <si>
    <t>Asociación Evangélica Asamblea De Dios.</t>
  </si>
  <si>
    <t>Iglesia Evangélica Asamblea de Dios "Principe de Paz"</t>
  </si>
  <si>
    <t>Iglesia Shekina “Unión de Asambleas de Dios”</t>
  </si>
  <si>
    <r>
      <t>Iglesia Bautista “Dios es Nuestra Identidad”</t>
    </r>
    <r>
      <rPr>
        <i/>
        <sz val="12"/>
        <color rgb="FFFF00FF"/>
        <rFont val="Calibri"/>
        <family val="2"/>
        <scheme val="minor"/>
      </rPr>
      <t xml:space="preserve"> </t>
    </r>
  </si>
  <si>
    <t>Anexo Iglesia Asamblea  “Argentina De Dios”</t>
  </si>
  <si>
    <t xml:space="preserve">Iglesia Evangélica la “Luz de la Esperanza” </t>
  </si>
  <si>
    <t xml:space="preserve">Iglesia “Israel, Iglesia Cristiana Evangélica Pentecostal de la República Argentina” </t>
  </si>
  <si>
    <t xml:space="preserve">Ministerio evangélico internacional  “La Misión” </t>
  </si>
  <si>
    <t xml:space="preserve">Iglesia Pentecostal de "Jesucristo En La Argentina” </t>
  </si>
  <si>
    <t>Ministerio Profético “EMANUEL”</t>
  </si>
  <si>
    <t>Iglesia Evangélica Asamblea de Dios Vida para dar Vida</t>
  </si>
  <si>
    <t>Iglesia Pentecostal.”Solo el Señor es Dios”</t>
  </si>
  <si>
    <t>Iglesia Sol Naciente</t>
  </si>
  <si>
    <t>Iglesia Evangélica Misionera  “Jesucristo es  Dios”</t>
  </si>
  <si>
    <t>Iglesia Unión de las Asambleas de Dios “ministerio Transformando Vidas”</t>
  </si>
  <si>
    <t>Iglesia Asociación Civil Ejército Argentino</t>
  </si>
  <si>
    <t>Iglesia Evangélica Asamblea de Jesucristo</t>
  </si>
  <si>
    <t>Iglesia Evangélica asamblea de Dios de Misiones</t>
  </si>
  <si>
    <t xml:space="preserve">Iglesia  Pentecostal Restauración de Vida  </t>
  </si>
  <si>
    <t xml:space="preserve">Iglesia Evangélica Cristiana    </t>
  </si>
  <si>
    <t xml:space="preserve">Iglesia Asamblea de Dios Jesús El Camino </t>
  </si>
  <si>
    <t xml:space="preserve">Iglesia Ministerio Evangélico Pentecostal </t>
  </si>
  <si>
    <t>Asociación civil centro de formación familiar y misionero "Sendas de amor"</t>
  </si>
  <si>
    <t xml:space="preserve">Comunidad Soka Gakkai Internacional  </t>
  </si>
  <si>
    <t xml:space="preserve">Iglesia Asamblea de Dios de Comandante Andresito </t>
  </si>
  <si>
    <t xml:space="preserve">Iglesia Evangélica Manantial de Vida Misiones </t>
  </si>
  <si>
    <t>Iglesia “Vida Nueva en Cristo”</t>
  </si>
  <si>
    <t>Maria Medianera</t>
  </si>
  <si>
    <t>Santa Clara de Asis</t>
  </si>
  <si>
    <t>Divino Niño Jesús</t>
  </si>
  <si>
    <t>San Francisco de Asís</t>
  </si>
  <si>
    <t>Jesús Buen Pastor</t>
  </si>
  <si>
    <t>Nuestra Señora de Fátima</t>
  </si>
  <si>
    <t>Ntra. Sra. Del rosario y sto. Domingo / casa sacerdotal</t>
  </si>
  <si>
    <t>Santa Rosa</t>
  </si>
  <si>
    <t>San Juan Bautista</t>
  </si>
  <si>
    <t>Transfiguración del Señor</t>
  </si>
  <si>
    <t>San José Obrero</t>
  </si>
  <si>
    <t>Sagrada Familia</t>
  </si>
  <si>
    <t>Virgen de Lourdes – Gruta –</t>
  </si>
  <si>
    <t>San José Freinademetz</t>
  </si>
  <si>
    <t>Jesús Misericordioso</t>
  </si>
  <si>
    <t>Santa Cruz</t>
  </si>
  <si>
    <t>San Cayetano</t>
  </si>
  <si>
    <t>Sagrado Corazón de Jesús</t>
  </si>
  <si>
    <t>Santa Teresita del Niño Jesús</t>
  </si>
  <si>
    <t>Dios Padre</t>
  </si>
  <si>
    <t>Luterano</t>
  </si>
  <si>
    <t>Ortodoxo Ruso</t>
  </si>
  <si>
    <t>Rito Bizantino</t>
  </si>
  <si>
    <t>Adventista</t>
  </si>
  <si>
    <t>Pentecostal</t>
  </si>
  <si>
    <t>Bautista</t>
  </si>
  <si>
    <t>Evangélico</t>
  </si>
  <si>
    <t>Mormon</t>
  </si>
  <si>
    <t>Testigo de Jehova</t>
  </si>
  <si>
    <t>Estanislao del Campo y Colombia</t>
  </si>
  <si>
    <t>Chacabuco y Bolivia</t>
  </si>
  <si>
    <t>Av. Italia y Panama</t>
  </si>
  <si>
    <t>Berutti y Erasmie</t>
  </si>
  <si>
    <t>Jujuy y Beruti</t>
  </si>
  <si>
    <t>Concepción del Uruguay y Santa María</t>
  </si>
  <si>
    <t>Av. Gendarmeria y Av.de las Americas</t>
  </si>
  <si>
    <t>Beato Roque Gonzales y P. N. Bairitú</t>
  </si>
  <si>
    <t>Av. José ingenieros</t>
  </si>
  <si>
    <t>No especificado</t>
  </si>
  <si>
    <t>Serrano e Iguazú</t>
  </si>
  <si>
    <t xml:space="preserve">Portugal y Atenas (casa  1) </t>
  </si>
  <si>
    <t>Barrio Caballeriza s/n</t>
  </si>
  <si>
    <t xml:space="preserve">Calle Noé y Salomón </t>
  </si>
  <si>
    <t>Mar de la Flota y Ricardo Machado</t>
  </si>
  <si>
    <t>Calle Tabay</t>
  </si>
  <si>
    <t>Olavarría y El Alcázar</t>
  </si>
  <si>
    <t>Ruta 5</t>
  </si>
  <si>
    <t>Cosquín</t>
  </si>
  <si>
    <t>María Frey de Ramirez</t>
  </si>
  <si>
    <t>Av. de los Inmigrantes y Cº 1º Ríos</t>
  </si>
  <si>
    <t>Loma Porá</t>
  </si>
  <si>
    <t>Barrio Yerbal Viejo</t>
  </si>
  <si>
    <t>Villa del Parque</t>
  </si>
  <si>
    <t>Villa Bárbaro</t>
  </si>
  <si>
    <t>Villa Marttos</t>
  </si>
  <si>
    <t>Villa Erasmie</t>
  </si>
  <si>
    <t>Barrio Tres Esquinas</t>
  </si>
  <si>
    <t>Villa Kindgreen</t>
  </si>
  <si>
    <t>Villa Falk</t>
  </si>
  <si>
    <t>Villa Lutz</t>
  </si>
  <si>
    <t>Villa Ruf</t>
  </si>
  <si>
    <t>Villa Sixten Vick</t>
  </si>
  <si>
    <t>Barrio Bella Vista</t>
  </si>
  <si>
    <t>Villa Schuster</t>
  </si>
  <si>
    <t>Barrio Cien Hectáreas</t>
  </si>
  <si>
    <t>Villa Svea</t>
  </si>
  <si>
    <t>Villa Torneus</t>
  </si>
  <si>
    <t>Barrio San Miguel</t>
  </si>
  <si>
    <t>Villa Blanquita</t>
  </si>
  <si>
    <t>Barrio Ecológico</t>
  </si>
  <si>
    <t>Barrio Norte</t>
  </si>
  <si>
    <t>Villa Christen</t>
  </si>
  <si>
    <t>Villa Stemberg</t>
  </si>
  <si>
    <t>Barrio KM 8</t>
  </si>
  <si>
    <t>Barrio Tuicha</t>
  </si>
  <si>
    <t>Barrio Caballeriza</t>
  </si>
  <si>
    <t>Barrio San José</t>
  </si>
  <si>
    <t>Villa Günther</t>
  </si>
  <si>
    <t>Villa Barreyro</t>
  </si>
  <si>
    <t>Villa Lohr</t>
  </si>
  <si>
    <t>Villa Londín</t>
  </si>
  <si>
    <t>Barrio Las Palmas</t>
  </si>
  <si>
    <t>Villa Mousquere</t>
  </si>
  <si>
    <t>Responsable</t>
  </si>
  <si>
    <t>Párroco Ariel Manavella. Obispo Monseñor Damián Santiago Bitar</t>
  </si>
  <si>
    <t xml:space="preserve">Párroco Eduardo Cyril Alphonso </t>
  </si>
  <si>
    <t>Párroco  Jorge Gabriel Noguera</t>
  </si>
  <si>
    <t>Pastor Arnildo Ikert</t>
  </si>
  <si>
    <t>Padre Bartolomé Oviedo</t>
  </si>
  <si>
    <t>Padre Andrés Koropeski</t>
  </si>
  <si>
    <t>Pastor Abel H. Werle</t>
  </si>
  <si>
    <t>Pastor Fabián Paré</t>
  </si>
  <si>
    <t>Pastor Abraham Marín Llera (encargado)</t>
  </si>
  <si>
    <t>Pastor Werschuk</t>
  </si>
  <si>
    <t>Pastor Helmut Kluge y Pastor Enrique Arntzen</t>
  </si>
  <si>
    <t>Pastor Abel Arévalo</t>
  </si>
  <si>
    <t>Pastor Ramón De Matos</t>
  </si>
  <si>
    <t>Pastor Gabriel Ramírez</t>
  </si>
  <si>
    <t>Pastor Mario Demczuk</t>
  </si>
  <si>
    <t>Pastor Filiberto Irola</t>
  </si>
  <si>
    <t>Pastor Jorge Alberto Mosdien</t>
  </si>
  <si>
    <t>Pastor Jorge Roberto Wendlinger</t>
  </si>
  <si>
    <t>Pastor Horacio Gimenez</t>
  </si>
  <si>
    <t>Pastor Ricardo Norberto Neuvirth</t>
  </si>
  <si>
    <t>Pastor Alfredo Gerardo Pohl</t>
  </si>
  <si>
    <t>Pastor Benjamín Novak</t>
  </si>
  <si>
    <t xml:space="preserve">Pastor Gerson Tavares </t>
  </si>
  <si>
    <t>Pastor Horacio Pryszczuk</t>
  </si>
  <si>
    <t>Misionero Lucas Centurión</t>
  </si>
  <si>
    <t xml:space="preserve">Pastor Claudio Schvindt </t>
  </si>
  <si>
    <t>Luis Ramón Cantero</t>
  </si>
  <si>
    <t>Supervisor Marcelo Korell</t>
  </si>
  <si>
    <t>Víctor Hugo De Los Santos</t>
  </si>
  <si>
    <t>Pastor Oscar Aguzezko</t>
  </si>
  <si>
    <t>Presidente de distrito: Elder Fernald</t>
  </si>
  <si>
    <t>Pastor Carlos Olimpio Bueno</t>
  </si>
  <si>
    <t>Padre Rvdo. P Gustavo Javier Raffa</t>
  </si>
  <si>
    <t>Pastor Adelio Alves De Oliveira</t>
  </si>
  <si>
    <t>Pedro Skrabiuk y Mario Marata</t>
  </si>
  <si>
    <t>Pastor Guillermo  Fontana</t>
  </si>
  <si>
    <t>Francisco Dieterich</t>
  </si>
  <si>
    <t>Pastor Jorge Oscar Kreder</t>
  </si>
  <si>
    <t>Pastor Aparecido Da Silva</t>
  </si>
  <si>
    <t>Pastor Simón Spaciuk</t>
  </si>
  <si>
    <t>José San Martín (o Pr. Pizzuti)</t>
  </si>
  <si>
    <t>Sacerdote: Cristian Urbina</t>
  </si>
  <si>
    <t>Pastor Luciano Pereira</t>
  </si>
  <si>
    <t>Pastor Leopoldo Castro</t>
  </si>
  <si>
    <t xml:space="preserve">Pastor Ernesto Muller  </t>
  </si>
  <si>
    <t>Pastor Horacio Giménez</t>
  </si>
  <si>
    <t>Pastor Vicente Lazarte</t>
  </si>
  <si>
    <t>Encargado Leonardo Gonzáles</t>
  </si>
  <si>
    <t>Pastor Juan Rybak</t>
  </si>
  <si>
    <t>Manfredo Gunter</t>
  </si>
  <si>
    <t>Pastor Daniel Pohl-Encargado Luís Alberto Silva</t>
  </si>
  <si>
    <t>Rubén Francisco López</t>
  </si>
  <si>
    <t>Mariano De Lima</t>
  </si>
  <si>
    <t>Pastor Julio Cesar Fernández</t>
  </si>
  <si>
    <t>Pastor Yonatan Bar</t>
  </si>
  <si>
    <t>Joaquín de Sousa</t>
  </si>
  <si>
    <t xml:space="preserve">Pastor Ilario Ansson </t>
  </si>
  <si>
    <t xml:space="preserve">Jorge Rubén Valenzuela </t>
  </si>
  <si>
    <t>Pastor Julio Martín Hagelín</t>
  </si>
  <si>
    <t xml:space="preserve">Encargado Jorge Luis Fariña  </t>
  </si>
  <si>
    <t xml:space="preserve">Pastor Ramón Pedro Barrientos </t>
  </si>
  <si>
    <t xml:space="preserve">Pastor Miguel Oscar Robles </t>
  </si>
  <si>
    <t>Pastor José Potska</t>
  </si>
  <si>
    <t>Ivo Alvino Da Rosa</t>
  </si>
  <si>
    <t>Pastor Diego Soldano</t>
  </si>
  <si>
    <t xml:space="preserve">Pastor Delfino Luis  Machado </t>
  </si>
  <si>
    <t>Pastor Amando Bubans</t>
  </si>
  <si>
    <t>Pastor Constantino Miguel Parfinjuk</t>
  </si>
  <si>
    <t>Pastor Sosa Andrés Armando</t>
  </si>
  <si>
    <t>Pastor Lindolfo Ermindo Stelter</t>
  </si>
  <si>
    <t>Carlos Abel Zayas</t>
  </si>
  <si>
    <t xml:space="preserve">Pastor Juan Ramón Cardozo  </t>
  </si>
  <si>
    <t xml:space="preserve">Pastor Marcelo Eduardo long </t>
  </si>
  <si>
    <t>Pastor Almeida Carlos Antúnez</t>
  </si>
  <si>
    <t xml:space="preserve">Pastor Raúl Ramón Muñoz </t>
  </si>
  <si>
    <t>Pastor Sergio Germán Villalba pastora  Ríos Mariela Laura</t>
  </si>
  <si>
    <t>Antártida Argentina S/N</t>
  </si>
  <si>
    <t>Av. Sarmiento N° 714</t>
  </si>
  <si>
    <t>Rivadavia N°807</t>
  </si>
  <si>
    <t>Tarumá N° 55</t>
  </si>
  <si>
    <t>Ucrania N° 201</t>
  </si>
  <si>
    <t>Av. Italia N° 162</t>
  </si>
  <si>
    <t>Gobernador Barreyro N° 947</t>
  </si>
  <si>
    <t>Lago Deseado N° 1476</t>
  </si>
  <si>
    <t>Leandro N. Alem N° 742</t>
  </si>
  <si>
    <t>El Mensú N° 1177</t>
  </si>
  <si>
    <t xml:space="preserve">Maipú N° 1606  </t>
  </si>
  <si>
    <t>Santa Fe N° 266</t>
  </si>
  <si>
    <t>Jujuy N° 559</t>
  </si>
  <si>
    <t>Berutti N°654</t>
  </si>
  <si>
    <t>Sarratea N° 476</t>
  </si>
  <si>
    <t>Ralf Haupt N° 1370</t>
  </si>
  <si>
    <t>Buenos Aires N° 204</t>
  </si>
  <si>
    <t>San Juan N° 750</t>
  </si>
  <si>
    <t>Av. Beltrame N° 1471</t>
  </si>
  <si>
    <t>Maipu N° 723</t>
  </si>
  <si>
    <t>Salta N° 645</t>
  </si>
  <si>
    <t>Portugal N° 2269 (Frente Corralón de Gendarmería)</t>
  </si>
  <si>
    <t>Canadá N° 940</t>
  </si>
  <si>
    <t>Av. de los Inmigrantes y Río Paraná</t>
  </si>
  <si>
    <t>Santiago del Estero N° 335</t>
  </si>
  <si>
    <t>Parque Provincial Uruguaí N° 1277</t>
  </si>
  <si>
    <t>Av. Yerbal Viejo y Madre Selva</t>
  </si>
  <si>
    <t>Chubut N° 145</t>
  </si>
  <si>
    <t>España N° 81 (Salón de Asambleas: Villa Svea)</t>
  </si>
  <si>
    <t>Mar del Plata N° 675</t>
  </si>
  <si>
    <t>Caroba N° 333</t>
  </si>
  <si>
    <t>Islas Malvinas N° 95</t>
  </si>
  <si>
    <t>Av. Sarmiento N° 236</t>
  </si>
  <si>
    <t>San Martín N° 738</t>
  </si>
  <si>
    <t>Helecho N° 1964</t>
  </si>
  <si>
    <t>Mar del Plata N° 350</t>
  </si>
  <si>
    <t>Calle Primavera N° 2249</t>
  </si>
  <si>
    <t>Alejandro I N° 821</t>
  </si>
  <si>
    <t>Monte Caseros N° 430</t>
  </si>
  <si>
    <t xml:space="preserve">Julio Argentino Roca N° 1565 </t>
  </si>
  <si>
    <t>B. Mitre N° 478 (Esq. Formosa)</t>
  </si>
  <si>
    <t>Asunción N° 2106 (Esq. E.E.U.U, frente a Mate Rojo)</t>
  </si>
  <si>
    <t>Av. Yerbal Viejo (Esq. Casco Romano)</t>
  </si>
  <si>
    <t>París N° 1494</t>
  </si>
  <si>
    <t>Lavalle y Río Salado</t>
  </si>
  <si>
    <t>Beato Roque González N° 55</t>
  </si>
  <si>
    <t>Pepirí Guazú  y Arroyo del Toro. Mz J casa 3</t>
  </si>
  <si>
    <t>Caroba y Canaán. Lote 612</t>
  </si>
  <si>
    <t xml:space="preserve">Saavedra N° 2080  </t>
  </si>
  <si>
    <t xml:space="preserve">Calle 8 (detrás de la Policía)   </t>
  </si>
  <si>
    <t>Islas Malvinas N° 3725</t>
  </si>
  <si>
    <t>Santiago del Estero N° 940</t>
  </si>
  <si>
    <t xml:space="preserve">Salto Carlitos N° 113 </t>
  </si>
  <si>
    <t xml:space="preserve">Sargento Cabral y La Rioja </t>
  </si>
  <si>
    <t>Calle los Hermanos S/N (detrás de Financar)</t>
  </si>
  <si>
    <t xml:space="preserve">Av. José Ingenieros y Mitre N° 726 (zapatería) </t>
  </si>
  <si>
    <t>Calle 4. Manzana N° 184</t>
  </si>
  <si>
    <t xml:space="preserve">Calle Josué y Salomón N° 1 </t>
  </si>
  <si>
    <t>Picada Argentina (a 4 cuadras de la Esc. N° 448)</t>
  </si>
  <si>
    <t xml:space="preserve">Calle N° 3 </t>
  </si>
  <si>
    <t>(A dos cuadras de la iglesia del pastor Parfinjuk)</t>
  </si>
  <si>
    <t xml:space="preserve">Av. Misiones y Posadas  </t>
  </si>
  <si>
    <t xml:space="preserve">Finlandia N° 1.361 </t>
  </si>
  <si>
    <t>Antártida Argentina e/R. Gallegos y Pto. Madryn</t>
  </si>
  <si>
    <t>Saavedra</t>
  </si>
  <si>
    <t>Kennedy</t>
  </si>
  <si>
    <t>Río Salado</t>
  </si>
  <si>
    <t>Avda. Berrondo N° 1451</t>
  </si>
  <si>
    <t>Calle A° Ñacanguazú y Necochea</t>
  </si>
  <si>
    <t>Finlandia N° 100</t>
  </si>
  <si>
    <t>Apepú</t>
  </si>
  <si>
    <t>Concordia e/ Mendoza y Magallanes</t>
  </si>
  <si>
    <t>Concepción del Uruguay y Goya</t>
  </si>
  <si>
    <t>Comunidad de San Patricio. Cod. 065</t>
  </si>
  <si>
    <t>Catedral San Antonio</t>
  </si>
  <si>
    <t>Pueblo Salto</t>
  </si>
  <si>
    <t>Parroquia Santa Rita</t>
  </si>
  <si>
    <t>Barrio Primeros Colonos</t>
  </si>
  <si>
    <t>María Rosa Mística</t>
  </si>
  <si>
    <t>Ruta Nacional N°14</t>
  </si>
  <si>
    <t>Barrio 80 Viviendas</t>
  </si>
  <si>
    <t>Barrio 180 Viviendas</t>
  </si>
  <si>
    <t>TOTAL</t>
  </si>
  <si>
    <t>TIPO DE CULTO</t>
  </si>
  <si>
    <t>TIPO DE INSTITUCIÓN</t>
  </si>
  <si>
    <t xml:space="preserve">Parroquia </t>
  </si>
  <si>
    <t>BARRIO</t>
  </si>
  <si>
    <t>Barrio 80 viviendas</t>
  </si>
  <si>
    <t>Barrio 180 viviendas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</si>
</sst>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FF00FF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4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133451628405603E-2"/>
          <c:y val="9.7315708500474191E-2"/>
          <c:w val="0.63525284339457566"/>
          <c:h val="0.8825511176773921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48F-4BF7-BE4C-2D5CE2D4CF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8F-4BF7-BE4C-2D5CE2D4CFD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48F-4BF7-BE4C-2D5CE2D4CFD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48F-4BF7-BE4C-2D5CE2D4CFD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8F-4BF7-BE4C-2D5CE2D4CFD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48F-4BF7-BE4C-2D5CE2D4CFD1}"/>
              </c:ext>
            </c:extLst>
          </c:dPt>
          <c:dLbls>
            <c:dLbl>
              <c:idx val="5"/>
              <c:layout>
                <c:manualLayout>
                  <c:x val="-9.8888982469762035E-2"/>
                  <c:y val="-0.104044757563199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537040877914058E-2"/>
                  <c:y val="-0.142787677856057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8F-4BF7-BE4C-2D5CE2D4CFD1}"/>
                </c:ext>
              </c:extLst>
            </c:dLbl>
            <c:dLbl>
              <c:idx val="7"/>
              <c:layout>
                <c:manualLayout>
                  <c:x val="2.0555492433830869E-2"/>
                  <c:y val="-0.161793410692084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48F-4BF7-BE4C-2D5CE2D4CFD1}"/>
                </c:ext>
              </c:extLst>
            </c:dLbl>
            <c:dLbl>
              <c:idx val="8"/>
              <c:layout>
                <c:manualLayout>
                  <c:x val="-6.1111111111111109E-2"/>
                  <c:y val="-0.157407407407407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8F-4BF7-BE4C-2D5CE2D4CFD1}"/>
                </c:ext>
              </c:extLst>
            </c:dLbl>
            <c:dLbl>
              <c:idx val="9"/>
              <c:layout>
                <c:manualLayout>
                  <c:x val="6.9074116284837214E-2"/>
                  <c:y val="-0.152777662660588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48F-4BF7-BE4C-2D5CE2D4C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ESTADISTICAS!$A$2:$A$11</c:f>
              <c:strCache>
                <c:ptCount val="10"/>
                <c:pt idx="0">
                  <c:v>Evangélico</c:v>
                </c:pt>
                <c:pt idx="1">
                  <c:v>Católico</c:v>
                </c:pt>
                <c:pt idx="2">
                  <c:v>Pentecostal</c:v>
                </c:pt>
                <c:pt idx="3">
                  <c:v>Adventista</c:v>
                </c:pt>
                <c:pt idx="4">
                  <c:v>Bautista</c:v>
                </c:pt>
                <c:pt idx="5">
                  <c:v>Luterano</c:v>
                </c:pt>
                <c:pt idx="6">
                  <c:v>No especificado</c:v>
                </c:pt>
                <c:pt idx="7">
                  <c:v>Mormon</c:v>
                </c:pt>
                <c:pt idx="8">
                  <c:v>Ortodoxo Ruso</c:v>
                </c:pt>
                <c:pt idx="9">
                  <c:v>Rito Bizantino</c:v>
                </c:pt>
              </c:strCache>
            </c:strRef>
          </c:cat>
          <c:val>
            <c:numRef>
              <c:f>ESTADISTICAS!$B$2:$B$11</c:f>
              <c:numCache>
                <c:formatCode>General</c:formatCode>
                <c:ptCount val="10"/>
                <c:pt idx="0">
                  <c:v>46</c:v>
                </c:pt>
                <c:pt idx="1">
                  <c:v>26</c:v>
                </c:pt>
                <c:pt idx="2">
                  <c:v>9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F-4BF7-BE4C-2D5CE2D4CF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33683289588801"/>
          <c:y val="8.7792744023115959E-2"/>
          <c:w val="0.2633663604549431"/>
          <c:h val="0.82827335001171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941311683865604E-2"/>
          <c:y val="0.12268524126791844"/>
          <c:w val="0.50555555555555554"/>
          <c:h val="0.842592592592592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9D-4051-9FBF-C78526D862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09D-4051-9FBF-C78526D862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09D-4051-9FBF-C78526D8621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9D-4051-9FBF-C78526D86217}"/>
              </c:ext>
            </c:extLst>
          </c:dPt>
          <c:dLbls>
            <c:dLbl>
              <c:idx val="2"/>
              <c:layout>
                <c:manualLayout>
                  <c:x val="-4.5234248788368334E-2"/>
                  <c:y val="-0.125403393500630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9D-4051-9FBF-C78526D86217}"/>
                </c:ext>
              </c:extLst>
            </c:dLbl>
            <c:dLbl>
              <c:idx val="3"/>
              <c:layout>
                <c:manualLayout>
                  <c:x val="-2.1540118470651588E-2"/>
                  <c:y val="-0.1364683988095099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09D-4051-9FBF-C78526D86217}"/>
                </c:ext>
              </c:extLst>
            </c:dLbl>
            <c:dLbl>
              <c:idx val="4"/>
              <c:layout>
                <c:manualLayout>
                  <c:x val="-8.6160473882606753E-3"/>
                  <c:y val="-0.1770400849420669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9D-4051-9FBF-C78526D86217}"/>
                </c:ext>
              </c:extLst>
            </c:dLbl>
            <c:dLbl>
              <c:idx val="5"/>
              <c:layout>
                <c:manualLayout>
                  <c:x val="3.0156165858912183E-2"/>
                  <c:y val="-0.1438450690154294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9D-4051-9FBF-C78526D862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ESTADISTICAS!$A$21:$A$26</c:f>
              <c:strCache>
                <c:ptCount val="6"/>
                <c:pt idx="0">
                  <c:v>Iglesia</c:v>
                </c:pt>
                <c:pt idx="1">
                  <c:v>Capilla</c:v>
                </c:pt>
                <c:pt idx="2">
                  <c:v>Parroquia </c:v>
                </c:pt>
                <c:pt idx="3">
                  <c:v>Ministerio</c:v>
                </c:pt>
                <c:pt idx="4">
                  <c:v>Santuario</c:v>
                </c:pt>
                <c:pt idx="5">
                  <c:v>Catedral</c:v>
                </c:pt>
              </c:strCache>
            </c:strRef>
          </c:cat>
          <c:val>
            <c:numRef>
              <c:f>ESTADISTICAS!$B$21:$B$26</c:f>
              <c:numCache>
                <c:formatCode>General</c:formatCode>
                <c:ptCount val="6"/>
                <c:pt idx="0">
                  <c:v>74</c:v>
                </c:pt>
                <c:pt idx="1">
                  <c:v>21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D-4051-9FBF-C78526D8621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69959733294206"/>
          <c:y val="5.8220729401831761E-2"/>
          <c:w val="0.2533602864859284"/>
          <c:h val="0.890193271295633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ESTADISTICAS!$A$35:$A$72</c:f>
              <c:strCache>
                <c:ptCount val="38"/>
                <c:pt idx="0">
                  <c:v>Microcentro</c:v>
                </c:pt>
                <c:pt idx="1">
                  <c:v>Barrio San Miguel</c:v>
                </c:pt>
                <c:pt idx="2">
                  <c:v>Villa Erasmie</c:v>
                </c:pt>
                <c:pt idx="3">
                  <c:v>Villa Bárbaro</c:v>
                </c:pt>
                <c:pt idx="4">
                  <c:v>Villa Kindgreen</c:v>
                </c:pt>
                <c:pt idx="5">
                  <c:v>Villa Sixten Vick</c:v>
                </c:pt>
                <c:pt idx="6">
                  <c:v>Barrio San José</c:v>
                </c:pt>
                <c:pt idx="7">
                  <c:v>Villa Falk</c:v>
                </c:pt>
                <c:pt idx="8">
                  <c:v>Barrio Bella Vista</c:v>
                </c:pt>
                <c:pt idx="9">
                  <c:v>Barrio Cien Hectáreas</c:v>
                </c:pt>
                <c:pt idx="10">
                  <c:v>Barrio Norte</c:v>
                </c:pt>
                <c:pt idx="11">
                  <c:v>Villa Barreyro</c:v>
                </c:pt>
                <c:pt idx="12">
                  <c:v>Villa Stemberg</c:v>
                </c:pt>
                <c:pt idx="13">
                  <c:v>Villa Svea</c:v>
                </c:pt>
                <c:pt idx="14">
                  <c:v>Barrio Ecológico</c:v>
                </c:pt>
                <c:pt idx="15">
                  <c:v>Barrio Tres Esquinas</c:v>
                </c:pt>
                <c:pt idx="16">
                  <c:v>Villa Blanquita</c:v>
                </c:pt>
                <c:pt idx="17">
                  <c:v>Villa Lutz</c:v>
                </c:pt>
                <c:pt idx="18">
                  <c:v>Villa Marttos</c:v>
                </c:pt>
                <c:pt idx="19">
                  <c:v>Villa Schuster</c:v>
                </c:pt>
                <c:pt idx="20">
                  <c:v>Barrio 80 viviendas</c:v>
                </c:pt>
                <c:pt idx="21">
                  <c:v>Barrio 180 viviendas</c:v>
                </c:pt>
                <c:pt idx="22">
                  <c:v>Barrio Caballeriza</c:v>
                </c:pt>
                <c:pt idx="23">
                  <c:v>Barrio KM 8</c:v>
                </c:pt>
                <c:pt idx="24">
                  <c:v>Barrio Las Palmas</c:v>
                </c:pt>
                <c:pt idx="25">
                  <c:v>Barrio Primeros Colonos</c:v>
                </c:pt>
                <c:pt idx="26">
                  <c:v>Barrio Tuicha</c:v>
                </c:pt>
                <c:pt idx="27">
                  <c:v>Barrio Yerbal Viejo</c:v>
                </c:pt>
                <c:pt idx="28">
                  <c:v>Loma Porá</c:v>
                </c:pt>
                <c:pt idx="29">
                  <c:v>Pueblo Salto</c:v>
                </c:pt>
                <c:pt idx="30">
                  <c:v>Villa Christen</c:v>
                </c:pt>
                <c:pt idx="31">
                  <c:v>Villa del Parque</c:v>
                </c:pt>
                <c:pt idx="32">
                  <c:v>Villa Günther</c:v>
                </c:pt>
                <c:pt idx="33">
                  <c:v>Villa Lohr</c:v>
                </c:pt>
                <c:pt idx="34">
                  <c:v>Villa Londín</c:v>
                </c:pt>
                <c:pt idx="35">
                  <c:v>Villa Mousquere</c:v>
                </c:pt>
                <c:pt idx="36">
                  <c:v>Villa Ruf</c:v>
                </c:pt>
                <c:pt idx="37">
                  <c:v>Villa Torneus</c:v>
                </c:pt>
              </c:strCache>
            </c:strRef>
          </c:cat>
          <c:val>
            <c:numRef>
              <c:f>ESTADISTICAS!$B$35:$B$72</c:f>
              <c:numCache>
                <c:formatCode>General</c:formatCode>
                <c:ptCount val="38"/>
                <c:pt idx="0">
                  <c:v>13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1-4AB1-9958-6E4AA4966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45735871"/>
        <c:axId val="1750509183"/>
      </c:barChart>
      <c:catAx>
        <c:axId val="17457358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50509183"/>
        <c:crosses val="autoZero"/>
        <c:auto val="1"/>
        <c:lblAlgn val="ctr"/>
        <c:lblOffset val="100"/>
        <c:noMultiLvlLbl val="0"/>
      </c:catAx>
      <c:valAx>
        <c:axId val="1750509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45735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0</xdr:row>
      <xdr:rowOff>0</xdr:rowOff>
    </xdr:from>
    <xdr:to>
      <xdr:col>8</xdr:col>
      <xdr:colOff>476250</xdr:colOff>
      <xdr:row>14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752475</xdr:colOff>
      <xdr:row>16</xdr:row>
      <xdr:rowOff>171449</xdr:rowOff>
    </xdr:from>
    <xdr:to>
      <xdr:col>8</xdr:col>
      <xdr:colOff>647700</xdr:colOff>
      <xdr:row>30</xdr:row>
      <xdr:rowOff>95249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33</xdr:row>
      <xdr:rowOff>0</xdr:rowOff>
    </xdr:from>
    <xdr:to>
      <xdr:col>11</xdr:col>
      <xdr:colOff>266700</xdr:colOff>
      <xdr:row>60</xdr:row>
      <xdr:rowOff>152400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abSelected="1" topLeftCell="C1" workbookViewId="0">
      <selection activeCell="E103" sqref="E103:E104"/>
    </sheetView>
  </sheetViews>
  <sheetFormatPr baseColWidth="10" defaultRowHeight="15" x14ac:dyDescent="0.25"/>
  <cols>
    <col min="2" max="2" width="79.85546875" bestFit="1" customWidth="1"/>
    <col min="3" max="3" width="18.28515625" customWidth="1"/>
    <col min="4" max="4" width="48.85546875" bestFit="1" customWidth="1"/>
    <col min="5" max="5" width="24" customWidth="1"/>
    <col min="6" max="6" width="59.7109375" bestFit="1" customWidth="1"/>
  </cols>
  <sheetData>
    <row r="1" spans="1:6" s="15" customForma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17</v>
      </c>
      <c r="F1" s="14" t="s">
        <v>179</v>
      </c>
    </row>
    <row r="2" spans="1:6" ht="15.75" x14ac:dyDescent="0.25">
      <c r="A2" s="1" t="s">
        <v>7</v>
      </c>
      <c r="B2" s="3" t="s">
        <v>73</v>
      </c>
      <c r="C2" s="1" t="s">
        <v>122</v>
      </c>
      <c r="D2" s="1" t="s">
        <v>302</v>
      </c>
      <c r="E2" s="10" t="s">
        <v>337</v>
      </c>
      <c r="F2" s="1" t="s">
        <v>180</v>
      </c>
    </row>
    <row r="3" spans="1:6" ht="15.75" x14ac:dyDescent="0.25">
      <c r="A3" s="1" t="s">
        <v>9</v>
      </c>
      <c r="B3" s="3" t="s">
        <v>102</v>
      </c>
      <c r="C3" s="1" t="s">
        <v>15</v>
      </c>
      <c r="D3" s="1" t="s">
        <v>323</v>
      </c>
      <c r="E3" s="11" t="s">
        <v>336</v>
      </c>
      <c r="F3" s="1" t="s">
        <v>181</v>
      </c>
    </row>
    <row r="4" spans="1:6" ht="15.75" x14ac:dyDescent="0.25">
      <c r="A4" s="1" t="s">
        <v>9</v>
      </c>
      <c r="B4" s="6" t="s">
        <v>111</v>
      </c>
      <c r="C4" s="1" t="s">
        <v>15</v>
      </c>
      <c r="D4" s="1" t="s">
        <v>143</v>
      </c>
      <c r="E4" s="11" t="s">
        <v>158</v>
      </c>
      <c r="F4" s="1" t="s">
        <v>182</v>
      </c>
    </row>
    <row r="5" spans="1:6" ht="15.75" x14ac:dyDescent="0.25">
      <c r="A5" s="1" t="s">
        <v>7</v>
      </c>
      <c r="B5" s="2" t="s">
        <v>43</v>
      </c>
      <c r="C5" s="1" t="s">
        <v>122</v>
      </c>
      <c r="D5" s="1" t="s">
        <v>278</v>
      </c>
      <c r="E5" s="7" t="s">
        <v>158</v>
      </c>
      <c r="F5" s="1" t="s">
        <v>330</v>
      </c>
    </row>
    <row r="6" spans="1:6" ht="15.75" x14ac:dyDescent="0.25">
      <c r="A6" s="1" t="s">
        <v>7</v>
      </c>
      <c r="B6" s="2" t="s">
        <v>59</v>
      </c>
      <c r="C6" s="1" t="s">
        <v>122</v>
      </c>
      <c r="D6" s="1" t="s">
        <v>297</v>
      </c>
      <c r="E6" s="7" t="s">
        <v>158</v>
      </c>
      <c r="F6" s="1" t="s">
        <v>183</v>
      </c>
    </row>
    <row r="7" spans="1:6" ht="15.75" x14ac:dyDescent="0.25">
      <c r="A7" s="1" t="s">
        <v>8</v>
      </c>
      <c r="B7" s="3" t="s">
        <v>76</v>
      </c>
      <c r="C7" s="1" t="s">
        <v>122</v>
      </c>
      <c r="D7" s="1" t="s">
        <v>137</v>
      </c>
      <c r="E7" s="10" t="s">
        <v>171</v>
      </c>
      <c r="F7" s="1" t="s">
        <v>184</v>
      </c>
    </row>
    <row r="8" spans="1:6" ht="15.75" x14ac:dyDescent="0.25">
      <c r="A8" s="1" t="s">
        <v>7</v>
      </c>
      <c r="B8" s="2" t="s">
        <v>63</v>
      </c>
      <c r="C8" s="1" t="s">
        <v>119</v>
      </c>
      <c r="D8" s="1" t="s">
        <v>292</v>
      </c>
      <c r="E8" s="7" t="s">
        <v>160</v>
      </c>
      <c r="F8" s="1" t="s">
        <v>185</v>
      </c>
    </row>
    <row r="9" spans="1:6" ht="15.75" x14ac:dyDescent="0.25">
      <c r="A9" s="1" t="s">
        <v>5</v>
      </c>
      <c r="B9" s="2" t="s">
        <v>48</v>
      </c>
      <c r="C9" s="1" t="s">
        <v>15</v>
      </c>
      <c r="D9" s="1" t="s">
        <v>282</v>
      </c>
      <c r="E9" s="7" t="s">
        <v>160</v>
      </c>
      <c r="F9" s="1" t="s">
        <v>186</v>
      </c>
    </row>
    <row r="10" spans="1:6" ht="15.75" x14ac:dyDescent="0.25">
      <c r="A10" s="1" t="s">
        <v>7</v>
      </c>
      <c r="B10" s="2" t="s">
        <v>57</v>
      </c>
      <c r="C10" s="1" t="s">
        <v>122</v>
      </c>
      <c r="D10" s="1" t="s">
        <v>290</v>
      </c>
      <c r="E10" s="7" t="s">
        <v>160</v>
      </c>
      <c r="F10" s="1" t="s">
        <v>187</v>
      </c>
    </row>
    <row r="11" spans="1:6" ht="15.75" x14ac:dyDescent="0.25">
      <c r="A11" s="1" t="s">
        <v>7</v>
      </c>
      <c r="B11" s="2" t="s">
        <v>56</v>
      </c>
      <c r="C11" s="1" t="s">
        <v>122</v>
      </c>
      <c r="D11" s="1" t="s">
        <v>132</v>
      </c>
      <c r="E11" s="7" t="s">
        <v>165</v>
      </c>
      <c r="F11" s="1" t="s">
        <v>188</v>
      </c>
    </row>
    <row r="12" spans="1:6" ht="15.75" x14ac:dyDescent="0.25">
      <c r="A12" s="1" t="s">
        <v>7</v>
      </c>
      <c r="B12" s="3" t="s">
        <v>82</v>
      </c>
      <c r="C12" s="1" t="s">
        <v>122</v>
      </c>
      <c r="D12" s="1" t="s">
        <v>310</v>
      </c>
      <c r="E12" s="10" t="s">
        <v>165</v>
      </c>
      <c r="F12" s="1" t="s">
        <v>189</v>
      </c>
    </row>
    <row r="13" spans="1:6" ht="15.75" x14ac:dyDescent="0.25">
      <c r="A13" s="1" t="s">
        <v>7</v>
      </c>
      <c r="B13" s="3" t="s">
        <v>72</v>
      </c>
      <c r="C13" s="1" t="s">
        <v>121</v>
      </c>
      <c r="D13" s="1" t="s">
        <v>301</v>
      </c>
      <c r="E13" s="7" t="s">
        <v>169</v>
      </c>
      <c r="F13" s="1" t="s">
        <v>190</v>
      </c>
    </row>
    <row r="14" spans="1:6" ht="15.75" x14ac:dyDescent="0.25">
      <c r="A14" s="1" t="s">
        <v>9</v>
      </c>
      <c r="B14" s="6" t="s">
        <v>110</v>
      </c>
      <c r="C14" s="1" t="s">
        <v>15</v>
      </c>
      <c r="D14" s="1" t="s">
        <v>142</v>
      </c>
      <c r="E14" s="11" t="s">
        <v>177</v>
      </c>
      <c r="F14" s="1" t="s">
        <v>191</v>
      </c>
    </row>
    <row r="15" spans="1:6" ht="15.75" x14ac:dyDescent="0.25">
      <c r="A15" s="1" t="s">
        <v>7</v>
      </c>
      <c r="B15" s="2" t="s">
        <v>60</v>
      </c>
      <c r="C15" s="1" t="s">
        <v>119</v>
      </c>
      <c r="D15" s="1" t="s">
        <v>134</v>
      </c>
      <c r="E15" s="7" t="s">
        <v>166</v>
      </c>
      <c r="F15" s="1" t="s">
        <v>192</v>
      </c>
    </row>
    <row r="16" spans="1:6" ht="15.75" x14ac:dyDescent="0.25">
      <c r="A16" s="1" t="s">
        <v>7</v>
      </c>
      <c r="B16" s="2" t="s">
        <v>61</v>
      </c>
      <c r="C16" s="1" t="s">
        <v>119</v>
      </c>
      <c r="D16" s="1" t="s">
        <v>291</v>
      </c>
      <c r="E16" s="7" t="s">
        <v>166</v>
      </c>
      <c r="F16" s="1" t="s">
        <v>193</v>
      </c>
    </row>
    <row r="17" spans="1:6" ht="15.75" x14ac:dyDescent="0.25">
      <c r="A17" s="1" t="s">
        <v>9</v>
      </c>
      <c r="B17" s="5" t="s">
        <v>103</v>
      </c>
      <c r="C17" s="1" t="s">
        <v>15</v>
      </c>
      <c r="D17" s="1" t="s">
        <v>324</v>
      </c>
      <c r="E17" s="11" t="s">
        <v>166</v>
      </c>
      <c r="F17" s="1" t="s">
        <v>194</v>
      </c>
    </row>
    <row r="18" spans="1:6" ht="15.75" x14ac:dyDescent="0.25">
      <c r="A18" s="1" t="s">
        <v>9</v>
      </c>
      <c r="B18" s="5" t="s">
        <v>334</v>
      </c>
      <c r="C18" s="1" t="s">
        <v>15</v>
      </c>
      <c r="D18" s="1" t="s">
        <v>335</v>
      </c>
      <c r="E18" s="11" t="s">
        <v>333</v>
      </c>
      <c r="F18" s="1" t="s">
        <v>195</v>
      </c>
    </row>
    <row r="19" spans="1:6" ht="15.75" x14ac:dyDescent="0.25">
      <c r="A19" s="1" t="s">
        <v>7</v>
      </c>
      <c r="B19" s="4" t="s">
        <v>85</v>
      </c>
      <c r="C19" s="1" t="s">
        <v>122</v>
      </c>
      <c r="D19" s="1" t="s">
        <v>313</v>
      </c>
      <c r="E19" s="10" t="s">
        <v>172</v>
      </c>
      <c r="F19" s="1" t="s">
        <v>196</v>
      </c>
    </row>
    <row r="20" spans="1:6" ht="15.75" x14ac:dyDescent="0.25">
      <c r="A20" s="1" t="s">
        <v>7</v>
      </c>
      <c r="B20" s="4" t="s">
        <v>88</v>
      </c>
      <c r="C20" s="1" t="s">
        <v>122</v>
      </c>
      <c r="D20" s="1" t="s">
        <v>315</v>
      </c>
      <c r="E20" s="10" t="s">
        <v>172</v>
      </c>
      <c r="F20" s="1" t="s">
        <v>197</v>
      </c>
    </row>
    <row r="21" spans="1:6" ht="15.75" x14ac:dyDescent="0.25">
      <c r="A21" s="1" t="s">
        <v>7</v>
      </c>
      <c r="B21" s="4" t="s">
        <v>89</v>
      </c>
      <c r="C21" s="1" t="s">
        <v>122</v>
      </c>
      <c r="D21" s="1" t="s">
        <v>316</v>
      </c>
      <c r="E21" s="10" t="s">
        <v>172</v>
      </c>
      <c r="F21" s="1" t="s">
        <v>198</v>
      </c>
    </row>
    <row r="22" spans="1:6" ht="15.75" x14ac:dyDescent="0.25">
      <c r="A22" s="1" t="s">
        <v>7</v>
      </c>
      <c r="B22" s="4" t="s">
        <v>87</v>
      </c>
      <c r="C22" s="1" t="s">
        <v>120</v>
      </c>
      <c r="D22" s="1" t="s">
        <v>314</v>
      </c>
      <c r="E22" s="10" t="s">
        <v>172</v>
      </c>
      <c r="F22" s="1" t="s">
        <v>199</v>
      </c>
    </row>
    <row r="23" spans="1:6" ht="15.75" x14ac:dyDescent="0.25">
      <c r="A23" s="1" t="s">
        <v>8</v>
      </c>
      <c r="B23" s="3" t="s">
        <v>78</v>
      </c>
      <c r="C23" s="1" t="s">
        <v>122</v>
      </c>
      <c r="D23" s="1" t="s">
        <v>306</v>
      </c>
      <c r="E23" s="9" t="s">
        <v>163</v>
      </c>
      <c r="F23" s="1" t="s">
        <v>200</v>
      </c>
    </row>
    <row r="24" spans="1:6" ht="15.75" x14ac:dyDescent="0.25">
      <c r="A24" s="1" t="s">
        <v>7</v>
      </c>
      <c r="B24" s="2" t="s">
        <v>52</v>
      </c>
      <c r="C24" s="1" t="s">
        <v>122</v>
      </c>
      <c r="D24" s="1" t="s">
        <v>286</v>
      </c>
      <c r="E24" s="8" t="s">
        <v>163</v>
      </c>
      <c r="F24" s="1" t="s">
        <v>201</v>
      </c>
    </row>
    <row r="25" spans="1:6" ht="15.75" x14ac:dyDescent="0.25">
      <c r="A25" s="1" t="s">
        <v>7</v>
      </c>
      <c r="B25" s="3" t="s">
        <v>74</v>
      </c>
      <c r="C25" s="1" t="s">
        <v>122</v>
      </c>
      <c r="D25" s="1" t="s">
        <v>303</v>
      </c>
      <c r="E25" s="10" t="s">
        <v>163</v>
      </c>
      <c r="F25" s="1" t="s">
        <v>202</v>
      </c>
    </row>
    <row r="26" spans="1:6" ht="15.75" x14ac:dyDescent="0.25">
      <c r="A26" s="1" t="s">
        <v>7</v>
      </c>
      <c r="B26" s="4" t="s">
        <v>84</v>
      </c>
      <c r="C26" s="1" t="s">
        <v>122</v>
      </c>
      <c r="D26" s="1" t="s">
        <v>312</v>
      </c>
      <c r="E26" s="10" t="s">
        <v>163</v>
      </c>
      <c r="F26" s="1" t="s">
        <v>203</v>
      </c>
    </row>
    <row r="27" spans="1:6" ht="15.75" x14ac:dyDescent="0.25">
      <c r="A27" s="1" t="s">
        <v>7</v>
      </c>
      <c r="B27" s="4" t="s">
        <v>86</v>
      </c>
      <c r="C27" s="1" t="s">
        <v>122</v>
      </c>
      <c r="D27" s="1" t="s">
        <v>138</v>
      </c>
      <c r="E27" s="10" t="s">
        <v>163</v>
      </c>
      <c r="F27" s="1" t="s">
        <v>204</v>
      </c>
    </row>
    <row r="28" spans="1:6" ht="15.75" x14ac:dyDescent="0.25">
      <c r="A28" s="1" t="s">
        <v>7</v>
      </c>
      <c r="B28" s="3" t="s">
        <v>77</v>
      </c>
      <c r="C28" s="1" t="s">
        <v>120</v>
      </c>
      <c r="D28" s="1" t="s">
        <v>305</v>
      </c>
      <c r="E28" s="10" t="s">
        <v>163</v>
      </c>
      <c r="F28" s="1" t="s">
        <v>205</v>
      </c>
    </row>
    <row r="29" spans="1:6" ht="15.75" x14ac:dyDescent="0.25">
      <c r="A29" s="1" t="s">
        <v>9</v>
      </c>
      <c r="B29" s="6" t="s">
        <v>108</v>
      </c>
      <c r="C29" s="1" t="s">
        <v>15</v>
      </c>
      <c r="D29" s="1" t="s">
        <v>327</v>
      </c>
      <c r="E29" s="11" t="s">
        <v>152</v>
      </c>
      <c r="F29" s="1" t="s">
        <v>206</v>
      </c>
    </row>
    <row r="30" spans="1:6" ht="15.75" x14ac:dyDescent="0.25">
      <c r="A30" s="1" t="s">
        <v>7</v>
      </c>
      <c r="B30" s="2" t="s">
        <v>27</v>
      </c>
      <c r="C30" s="1" t="s">
        <v>122</v>
      </c>
      <c r="D30" s="1" t="s">
        <v>266</v>
      </c>
      <c r="E30" s="7" t="s">
        <v>152</v>
      </c>
      <c r="F30" s="1"/>
    </row>
    <row r="31" spans="1:6" ht="15.75" x14ac:dyDescent="0.25">
      <c r="A31" s="1" t="s">
        <v>7</v>
      </c>
      <c r="B31" s="3" t="s">
        <v>75</v>
      </c>
      <c r="C31" s="1" t="s">
        <v>120</v>
      </c>
      <c r="D31" s="1" t="s">
        <v>304</v>
      </c>
      <c r="E31" s="10" t="s">
        <v>170</v>
      </c>
      <c r="F31" s="1" t="s">
        <v>207</v>
      </c>
    </row>
    <row r="32" spans="1:6" ht="15.75" x14ac:dyDescent="0.25">
      <c r="A32" s="1" t="s">
        <v>5</v>
      </c>
      <c r="B32" s="1" t="s">
        <v>12</v>
      </c>
      <c r="C32" s="1" t="s">
        <v>15</v>
      </c>
      <c r="D32" s="1" t="s">
        <v>256</v>
      </c>
      <c r="E32" s="7" t="s">
        <v>147</v>
      </c>
      <c r="F32" s="1" t="s">
        <v>208</v>
      </c>
    </row>
    <row r="33" spans="1:6" ht="15.75" x14ac:dyDescent="0.25">
      <c r="A33" s="1" t="s">
        <v>5</v>
      </c>
      <c r="B33" s="1" t="s">
        <v>11</v>
      </c>
      <c r="C33" s="1" t="s">
        <v>15</v>
      </c>
      <c r="D33" s="1" t="s">
        <v>125</v>
      </c>
      <c r="E33" s="7" t="s">
        <v>146</v>
      </c>
      <c r="F33" s="1" t="s">
        <v>209</v>
      </c>
    </row>
    <row r="34" spans="1:6" ht="15.75" x14ac:dyDescent="0.25">
      <c r="A34" s="1" t="s">
        <v>7</v>
      </c>
      <c r="B34" s="2" t="s">
        <v>25</v>
      </c>
      <c r="C34" s="1" t="s">
        <v>121</v>
      </c>
      <c r="D34" s="1" t="s">
        <v>264</v>
      </c>
      <c r="E34" s="7" t="s">
        <v>18</v>
      </c>
      <c r="F34" s="1" t="s">
        <v>210</v>
      </c>
    </row>
    <row r="35" spans="1:6" ht="15.75" x14ac:dyDescent="0.25">
      <c r="A35" s="1" t="s">
        <v>7</v>
      </c>
      <c r="B35" s="2" t="s">
        <v>28</v>
      </c>
      <c r="C35" s="1" t="s">
        <v>121</v>
      </c>
      <c r="D35" s="1" t="s">
        <v>267</v>
      </c>
      <c r="E35" s="7" t="s">
        <v>18</v>
      </c>
      <c r="F35" s="1" t="s">
        <v>211</v>
      </c>
    </row>
    <row r="36" spans="1:6" ht="15.75" x14ac:dyDescent="0.25">
      <c r="A36" s="1" t="s">
        <v>6</v>
      </c>
      <c r="B36" s="1" t="s">
        <v>13</v>
      </c>
      <c r="C36" s="1" t="s">
        <v>15</v>
      </c>
      <c r="D36" s="1" t="s">
        <v>257</v>
      </c>
      <c r="E36" s="7" t="s">
        <v>18</v>
      </c>
      <c r="F36" s="1" t="s">
        <v>212</v>
      </c>
    </row>
    <row r="37" spans="1:6" x14ac:dyDescent="0.25">
      <c r="A37" s="1" t="s">
        <v>4</v>
      </c>
      <c r="B37" s="1" t="s">
        <v>10</v>
      </c>
      <c r="C37" s="1" t="s">
        <v>15</v>
      </c>
      <c r="D37" s="1" t="s">
        <v>16</v>
      </c>
      <c r="E37" s="1" t="s">
        <v>18</v>
      </c>
      <c r="F37" s="1" t="s">
        <v>213</v>
      </c>
    </row>
    <row r="38" spans="1:6" ht="15.75" x14ac:dyDescent="0.25">
      <c r="A38" s="1" t="s">
        <v>7</v>
      </c>
      <c r="B38" s="2" t="s">
        <v>32</v>
      </c>
      <c r="C38" s="1" t="s">
        <v>122</v>
      </c>
      <c r="D38" s="1" t="s">
        <v>270</v>
      </c>
      <c r="E38" s="7" t="s">
        <v>18</v>
      </c>
      <c r="F38" s="1" t="s">
        <v>214</v>
      </c>
    </row>
    <row r="39" spans="1:6" ht="15.75" x14ac:dyDescent="0.25">
      <c r="A39" s="1" t="s">
        <v>7</v>
      </c>
      <c r="B39" s="2" t="s">
        <v>35</v>
      </c>
      <c r="C39" s="1" t="s">
        <v>122</v>
      </c>
      <c r="D39" s="1" t="s">
        <v>272</v>
      </c>
      <c r="E39" s="7" t="s">
        <v>18</v>
      </c>
      <c r="F39" s="1" t="s">
        <v>215</v>
      </c>
    </row>
    <row r="40" spans="1:6" ht="15.75" x14ac:dyDescent="0.25">
      <c r="A40" s="1" t="s">
        <v>7</v>
      </c>
      <c r="B40" s="2" t="s">
        <v>36</v>
      </c>
      <c r="C40" s="1" t="s">
        <v>122</v>
      </c>
      <c r="D40" s="1" t="s">
        <v>129</v>
      </c>
      <c r="E40" s="7" t="s">
        <v>18</v>
      </c>
      <c r="F40" s="1" t="s">
        <v>216</v>
      </c>
    </row>
    <row r="41" spans="1:6" ht="15.75" x14ac:dyDescent="0.25">
      <c r="A41" s="1" t="s">
        <v>7</v>
      </c>
      <c r="B41" s="2" t="s">
        <v>45</v>
      </c>
      <c r="C41" s="1" t="s">
        <v>122</v>
      </c>
      <c r="D41" s="1" t="s">
        <v>279</v>
      </c>
      <c r="E41" s="8" t="s">
        <v>18</v>
      </c>
      <c r="F41" s="1" t="s">
        <v>217</v>
      </c>
    </row>
    <row r="42" spans="1:6" ht="15.75" x14ac:dyDescent="0.25">
      <c r="A42" s="1" t="s">
        <v>7</v>
      </c>
      <c r="B42" s="2" t="s">
        <v>49</v>
      </c>
      <c r="C42" s="1" t="s">
        <v>122</v>
      </c>
      <c r="D42" s="1" t="s">
        <v>283</v>
      </c>
      <c r="E42" s="7" t="s">
        <v>18</v>
      </c>
      <c r="F42" s="1" t="s">
        <v>218</v>
      </c>
    </row>
    <row r="43" spans="1:6" ht="15.75" x14ac:dyDescent="0.25">
      <c r="A43" s="1" t="s">
        <v>7</v>
      </c>
      <c r="B43" s="2" t="s">
        <v>55</v>
      </c>
      <c r="C43" s="1" t="s">
        <v>122</v>
      </c>
      <c r="D43" s="1" t="s">
        <v>289</v>
      </c>
      <c r="E43" s="7" t="s">
        <v>18</v>
      </c>
      <c r="F43" s="1" t="s">
        <v>219</v>
      </c>
    </row>
    <row r="44" spans="1:6" ht="15.75" x14ac:dyDescent="0.25">
      <c r="A44" s="1" t="s">
        <v>7</v>
      </c>
      <c r="B44" s="2" t="s">
        <v>58</v>
      </c>
      <c r="C44" s="1" t="s">
        <v>122</v>
      </c>
      <c r="D44" s="1" t="s">
        <v>133</v>
      </c>
      <c r="E44" s="7" t="s">
        <v>18</v>
      </c>
      <c r="F44" s="1" t="s">
        <v>220</v>
      </c>
    </row>
    <row r="45" spans="1:6" ht="15.75" x14ac:dyDescent="0.25">
      <c r="A45" s="1" t="s">
        <v>5</v>
      </c>
      <c r="B45" s="2" t="s">
        <v>22</v>
      </c>
      <c r="C45" s="1" t="s">
        <v>116</v>
      </c>
      <c r="D45" s="1" t="s">
        <v>262</v>
      </c>
      <c r="E45" s="7" t="s">
        <v>18</v>
      </c>
      <c r="F45" s="1" t="s">
        <v>221</v>
      </c>
    </row>
    <row r="46" spans="1:6" ht="15.75" x14ac:dyDescent="0.25">
      <c r="A46" s="1" t="s">
        <v>7</v>
      </c>
      <c r="B46" s="1" t="s">
        <v>14</v>
      </c>
      <c r="C46" s="1" t="s">
        <v>116</v>
      </c>
      <c r="D46" s="1" t="s">
        <v>258</v>
      </c>
      <c r="E46" s="7" t="s">
        <v>18</v>
      </c>
      <c r="F46" s="1" t="s">
        <v>222</v>
      </c>
    </row>
    <row r="47" spans="1:6" ht="15.75" x14ac:dyDescent="0.25">
      <c r="A47" s="1" t="s">
        <v>7</v>
      </c>
      <c r="B47" s="2" t="s">
        <v>47</v>
      </c>
      <c r="C47" s="1" t="s">
        <v>122</v>
      </c>
      <c r="D47" s="1" t="s">
        <v>281</v>
      </c>
      <c r="E47" s="7" t="s">
        <v>134</v>
      </c>
      <c r="F47" s="1" t="s">
        <v>223</v>
      </c>
    </row>
    <row r="48" spans="1:6" ht="15.75" x14ac:dyDescent="0.25">
      <c r="A48" s="1" t="s">
        <v>7</v>
      </c>
      <c r="B48" s="2" t="s">
        <v>65</v>
      </c>
      <c r="C48" s="1" t="s">
        <v>122</v>
      </c>
      <c r="D48" s="1" t="s">
        <v>294</v>
      </c>
      <c r="E48" s="2" t="s">
        <v>134</v>
      </c>
      <c r="F48" s="1" t="s">
        <v>224</v>
      </c>
    </row>
    <row r="49" spans="1:6" ht="15.75" x14ac:dyDescent="0.25">
      <c r="A49" s="1" t="s">
        <v>7</v>
      </c>
      <c r="B49" s="4" t="s">
        <v>94</v>
      </c>
      <c r="C49" s="1" t="s">
        <v>122</v>
      </c>
      <c r="D49" s="1" t="s">
        <v>134</v>
      </c>
      <c r="E49" s="10" t="s">
        <v>134</v>
      </c>
      <c r="F49" s="1" t="s">
        <v>225</v>
      </c>
    </row>
    <row r="50" spans="1:6" ht="15.75" x14ac:dyDescent="0.25">
      <c r="A50" s="1" t="s">
        <v>7</v>
      </c>
      <c r="B50" s="4" t="s">
        <v>92</v>
      </c>
      <c r="C50" s="1" t="s">
        <v>134</v>
      </c>
      <c r="D50" s="1" t="s">
        <v>134</v>
      </c>
      <c r="E50" s="10" t="s">
        <v>134</v>
      </c>
      <c r="F50" s="1" t="s">
        <v>225</v>
      </c>
    </row>
    <row r="51" spans="1:6" ht="15.75" x14ac:dyDescent="0.25">
      <c r="A51" s="1" t="s">
        <v>7</v>
      </c>
      <c r="B51" s="4" t="s">
        <v>93</v>
      </c>
      <c r="C51" s="1" t="s">
        <v>134</v>
      </c>
      <c r="D51" s="1" t="s">
        <v>134</v>
      </c>
      <c r="E51" s="10" t="s">
        <v>134</v>
      </c>
      <c r="F51" s="1" t="s">
        <v>225</v>
      </c>
    </row>
    <row r="52" spans="1:6" ht="15.75" x14ac:dyDescent="0.25">
      <c r="A52" s="1" t="s">
        <v>7</v>
      </c>
      <c r="B52" s="3" t="s">
        <v>80</v>
      </c>
      <c r="C52" s="1" t="s">
        <v>120</v>
      </c>
      <c r="D52" s="1" t="s">
        <v>308</v>
      </c>
      <c r="E52" s="10" t="s">
        <v>134</v>
      </c>
      <c r="F52" s="1" t="s">
        <v>226</v>
      </c>
    </row>
    <row r="53" spans="1:6" ht="15.75" x14ac:dyDescent="0.25">
      <c r="A53" s="1" t="s">
        <v>7</v>
      </c>
      <c r="B53" s="4" t="s">
        <v>90</v>
      </c>
      <c r="C53" s="1" t="s">
        <v>120</v>
      </c>
      <c r="D53" s="1" t="s">
        <v>134</v>
      </c>
      <c r="E53" s="10" t="s">
        <v>134</v>
      </c>
      <c r="F53" s="1" t="s">
        <v>227</v>
      </c>
    </row>
    <row r="54" spans="1:6" ht="15.75" x14ac:dyDescent="0.25">
      <c r="A54" s="1" t="s">
        <v>9</v>
      </c>
      <c r="B54" s="5" t="s">
        <v>104</v>
      </c>
      <c r="C54" s="1" t="s">
        <v>15</v>
      </c>
      <c r="D54" s="1" t="s">
        <v>134</v>
      </c>
      <c r="E54" s="11" t="s">
        <v>331</v>
      </c>
      <c r="F54" s="1" t="s">
        <v>228</v>
      </c>
    </row>
    <row r="55" spans="1:6" ht="15.75" x14ac:dyDescent="0.25">
      <c r="A55" s="1" t="s">
        <v>7</v>
      </c>
      <c r="B55" s="2" t="s">
        <v>39</v>
      </c>
      <c r="C55" s="1" t="s">
        <v>119</v>
      </c>
      <c r="D55" s="1" t="s">
        <v>275</v>
      </c>
      <c r="E55" s="7" t="s">
        <v>149</v>
      </c>
      <c r="F55" s="1" t="s">
        <v>229</v>
      </c>
    </row>
    <row r="56" spans="1:6" ht="15.75" x14ac:dyDescent="0.25">
      <c r="A56" s="1" t="s">
        <v>7</v>
      </c>
      <c r="B56" s="4" t="s">
        <v>91</v>
      </c>
      <c r="C56" s="1" t="s">
        <v>122</v>
      </c>
      <c r="D56" s="1" t="s">
        <v>317</v>
      </c>
      <c r="E56" s="10" t="s">
        <v>149</v>
      </c>
      <c r="F56" s="1" t="s">
        <v>230</v>
      </c>
    </row>
    <row r="57" spans="1:6" ht="15.75" x14ac:dyDescent="0.25">
      <c r="A57" s="1" t="s">
        <v>7</v>
      </c>
      <c r="B57" s="2" t="s">
        <v>21</v>
      </c>
      <c r="C57" s="1" t="s">
        <v>116</v>
      </c>
      <c r="D57" s="1" t="s">
        <v>261</v>
      </c>
      <c r="E57" s="7" t="s">
        <v>149</v>
      </c>
      <c r="F57" s="1" t="s">
        <v>231</v>
      </c>
    </row>
    <row r="58" spans="1:6" ht="15.75" x14ac:dyDescent="0.25">
      <c r="A58" s="1" t="s">
        <v>7</v>
      </c>
      <c r="B58" s="2" t="s">
        <v>24</v>
      </c>
      <c r="C58" s="1" t="s">
        <v>120</v>
      </c>
      <c r="D58" s="1" t="s">
        <v>126</v>
      </c>
      <c r="E58" s="7" t="s">
        <v>149</v>
      </c>
      <c r="F58" s="1" t="s">
        <v>232</v>
      </c>
    </row>
    <row r="59" spans="1:6" ht="15.75" x14ac:dyDescent="0.25">
      <c r="A59" s="1" t="s">
        <v>7</v>
      </c>
      <c r="B59" s="2" t="s">
        <v>29</v>
      </c>
      <c r="C59" s="1" t="s">
        <v>120</v>
      </c>
      <c r="D59" s="1" t="s">
        <v>127</v>
      </c>
      <c r="E59" s="7" t="s">
        <v>149</v>
      </c>
      <c r="F59" s="1" t="s">
        <v>233</v>
      </c>
    </row>
    <row r="60" spans="1:6" ht="15.75" x14ac:dyDescent="0.25">
      <c r="A60" s="1" t="s">
        <v>9</v>
      </c>
      <c r="B60" s="5" t="s">
        <v>97</v>
      </c>
      <c r="C60" s="1" t="s">
        <v>15</v>
      </c>
      <c r="D60" s="1" t="s">
        <v>139</v>
      </c>
      <c r="E60" s="11" t="s">
        <v>174</v>
      </c>
      <c r="F60" s="1" t="s">
        <v>234</v>
      </c>
    </row>
    <row r="61" spans="1:6" ht="15.75" x14ac:dyDescent="0.25">
      <c r="A61" s="1" t="s">
        <v>7</v>
      </c>
      <c r="B61" s="2" t="s">
        <v>64</v>
      </c>
      <c r="C61" s="1" t="s">
        <v>122</v>
      </c>
      <c r="D61" s="1" t="s">
        <v>293</v>
      </c>
      <c r="E61" s="7" t="s">
        <v>174</v>
      </c>
      <c r="F61" s="1" t="s">
        <v>235</v>
      </c>
    </row>
    <row r="62" spans="1:6" ht="15.75" x14ac:dyDescent="0.25">
      <c r="A62" s="1" t="s">
        <v>7</v>
      </c>
      <c r="B62" s="2" t="s">
        <v>19</v>
      </c>
      <c r="C62" s="1" t="s">
        <v>117</v>
      </c>
      <c r="D62" s="1" t="s">
        <v>259</v>
      </c>
      <c r="E62" s="7" t="s">
        <v>174</v>
      </c>
      <c r="F62" s="1" t="s">
        <v>236</v>
      </c>
    </row>
    <row r="63" spans="1:6" ht="15.75" x14ac:dyDescent="0.25">
      <c r="A63" s="1" t="s">
        <v>9</v>
      </c>
      <c r="B63" s="5" t="s">
        <v>99</v>
      </c>
      <c r="C63" s="1" t="s">
        <v>15</v>
      </c>
      <c r="D63" s="1" t="s">
        <v>321</v>
      </c>
      <c r="E63" s="11" t="s">
        <v>164</v>
      </c>
      <c r="F63" s="1" t="s">
        <v>237</v>
      </c>
    </row>
    <row r="64" spans="1:6" ht="15.75" x14ac:dyDescent="0.25">
      <c r="A64" s="1" t="s">
        <v>7</v>
      </c>
      <c r="B64" s="2" t="s">
        <v>53</v>
      </c>
      <c r="C64" s="1" t="s">
        <v>120</v>
      </c>
      <c r="D64" s="1" t="s">
        <v>287</v>
      </c>
      <c r="E64" s="7" t="s">
        <v>164</v>
      </c>
      <c r="F64" s="1" t="s">
        <v>238</v>
      </c>
    </row>
    <row r="65" spans="1:6" ht="15.75" x14ac:dyDescent="0.25">
      <c r="A65" s="1" t="s">
        <v>7</v>
      </c>
      <c r="B65" s="2" t="s">
        <v>66</v>
      </c>
      <c r="C65" s="1" t="s">
        <v>122</v>
      </c>
      <c r="D65" s="1" t="s">
        <v>295</v>
      </c>
      <c r="E65" s="7" t="s">
        <v>167</v>
      </c>
      <c r="F65" s="1" t="s">
        <v>239</v>
      </c>
    </row>
    <row r="66" spans="1:6" ht="15.75" x14ac:dyDescent="0.25">
      <c r="A66" s="1" t="s">
        <v>7</v>
      </c>
      <c r="B66" s="2" t="s">
        <v>20</v>
      </c>
      <c r="C66" s="1" t="s">
        <v>118</v>
      </c>
      <c r="D66" s="1" t="s">
        <v>260</v>
      </c>
      <c r="E66" s="7" t="s">
        <v>148</v>
      </c>
      <c r="F66" s="1" t="s">
        <v>240</v>
      </c>
    </row>
    <row r="67" spans="1:6" ht="15.75" x14ac:dyDescent="0.25">
      <c r="A67" s="1" t="s">
        <v>7</v>
      </c>
      <c r="B67" s="2" t="s">
        <v>33</v>
      </c>
      <c r="C67" s="1" t="s">
        <v>119</v>
      </c>
      <c r="D67" s="1" t="s">
        <v>271</v>
      </c>
      <c r="E67" s="7" t="s">
        <v>151</v>
      </c>
      <c r="F67" s="1" t="s">
        <v>241</v>
      </c>
    </row>
    <row r="68" spans="1:6" ht="15.75" x14ac:dyDescent="0.25">
      <c r="A68" s="1" t="s">
        <v>7</v>
      </c>
      <c r="B68" s="2" t="s">
        <v>26</v>
      </c>
      <c r="C68" s="1" t="s">
        <v>121</v>
      </c>
      <c r="D68" s="1" t="s">
        <v>265</v>
      </c>
      <c r="E68" s="7" t="s">
        <v>151</v>
      </c>
      <c r="F68" s="1" t="s">
        <v>242</v>
      </c>
    </row>
    <row r="69" spans="1:6" ht="15.75" x14ac:dyDescent="0.25">
      <c r="A69" s="1" t="s">
        <v>7</v>
      </c>
      <c r="B69" s="2" t="s">
        <v>34</v>
      </c>
      <c r="C69" s="1" t="s">
        <v>121</v>
      </c>
      <c r="D69" s="1" t="s">
        <v>128</v>
      </c>
      <c r="E69" s="7" t="s">
        <v>151</v>
      </c>
      <c r="F69" s="1"/>
    </row>
    <row r="70" spans="1:6" ht="15.75" x14ac:dyDescent="0.25">
      <c r="A70" s="1" t="s">
        <v>7</v>
      </c>
      <c r="B70" s="2" t="s">
        <v>30</v>
      </c>
      <c r="C70" s="1" t="s">
        <v>122</v>
      </c>
      <c r="D70" s="1" t="s">
        <v>268</v>
      </c>
      <c r="E70" s="7" t="s">
        <v>151</v>
      </c>
      <c r="F70" s="1" t="s">
        <v>243</v>
      </c>
    </row>
    <row r="71" spans="1:6" ht="15.75" x14ac:dyDescent="0.25">
      <c r="A71" s="1" t="s">
        <v>7</v>
      </c>
      <c r="B71" s="2" t="s">
        <v>41</v>
      </c>
      <c r="C71" s="1" t="s">
        <v>122</v>
      </c>
      <c r="D71" s="1" t="s">
        <v>276</v>
      </c>
      <c r="E71" s="7" t="s">
        <v>151</v>
      </c>
      <c r="F71" s="1" t="s">
        <v>244</v>
      </c>
    </row>
    <row r="72" spans="1:6" ht="15.75" x14ac:dyDescent="0.25">
      <c r="A72" s="1" t="s">
        <v>7</v>
      </c>
      <c r="B72" s="3" t="s">
        <v>81</v>
      </c>
      <c r="C72" s="1" t="s">
        <v>122</v>
      </c>
      <c r="D72" s="1" t="s">
        <v>309</v>
      </c>
      <c r="E72" s="10" t="s">
        <v>151</v>
      </c>
      <c r="F72" s="1" t="s">
        <v>245</v>
      </c>
    </row>
    <row r="73" spans="1:6" ht="15.75" x14ac:dyDescent="0.25">
      <c r="A73" s="1" t="s">
        <v>7</v>
      </c>
      <c r="B73" s="2" t="s">
        <v>62</v>
      </c>
      <c r="C73" s="1" t="s">
        <v>119</v>
      </c>
      <c r="D73" s="1" t="s">
        <v>135</v>
      </c>
      <c r="E73" s="7" t="s">
        <v>154</v>
      </c>
      <c r="F73" s="1" t="s">
        <v>246</v>
      </c>
    </row>
    <row r="74" spans="1:6" ht="15.75" x14ac:dyDescent="0.25">
      <c r="A74" s="1" t="s">
        <v>9</v>
      </c>
      <c r="B74" s="5" t="s">
        <v>106</v>
      </c>
      <c r="C74" s="1" t="s">
        <v>15</v>
      </c>
      <c r="D74" s="1" t="s">
        <v>325</v>
      </c>
      <c r="E74" s="11" t="s">
        <v>154</v>
      </c>
      <c r="F74" s="1" t="s">
        <v>247</v>
      </c>
    </row>
    <row r="75" spans="1:6" ht="15.75" x14ac:dyDescent="0.25">
      <c r="A75" s="1" t="s">
        <v>7</v>
      </c>
      <c r="B75" s="2" t="s">
        <v>37</v>
      </c>
      <c r="C75" s="1" t="s">
        <v>122</v>
      </c>
      <c r="D75" s="1" t="s">
        <v>273</v>
      </c>
      <c r="E75" s="7" t="s">
        <v>154</v>
      </c>
      <c r="F75" s="1" t="s">
        <v>248</v>
      </c>
    </row>
    <row r="76" spans="1:6" ht="15.75" x14ac:dyDescent="0.25">
      <c r="A76" s="1" t="s">
        <v>7</v>
      </c>
      <c r="B76" s="2" t="s">
        <v>71</v>
      </c>
      <c r="C76" s="1" t="s">
        <v>122</v>
      </c>
      <c r="D76" s="1" t="s">
        <v>300</v>
      </c>
      <c r="E76" s="7" t="s">
        <v>154</v>
      </c>
      <c r="F76" s="1" t="s">
        <v>249</v>
      </c>
    </row>
    <row r="77" spans="1:6" ht="15.75" x14ac:dyDescent="0.25">
      <c r="A77" s="1" t="s">
        <v>9</v>
      </c>
      <c r="B77" s="5" t="s">
        <v>96</v>
      </c>
      <c r="C77" s="1" t="s">
        <v>15</v>
      </c>
      <c r="D77" s="1" t="s">
        <v>319</v>
      </c>
      <c r="E77" s="10" t="s">
        <v>173</v>
      </c>
      <c r="F77" s="1" t="s">
        <v>250</v>
      </c>
    </row>
    <row r="78" spans="1:6" ht="15.75" x14ac:dyDescent="0.25">
      <c r="A78" s="1" t="s">
        <v>7</v>
      </c>
      <c r="B78" s="2" t="s">
        <v>31</v>
      </c>
      <c r="C78" s="1" t="s">
        <v>122</v>
      </c>
      <c r="D78" s="1" t="s">
        <v>269</v>
      </c>
      <c r="E78" s="7" t="s">
        <v>153</v>
      </c>
      <c r="F78" s="1" t="s">
        <v>251</v>
      </c>
    </row>
    <row r="79" spans="1:6" ht="15.75" x14ac:dyDescent="0.25">
      <c r="A79" s="1" t="s">
        <v>7</v>
      </c>
      <c r="B79" s="2" t="s">
        <v>54</v>
      </c>
      <c r="C79" s="1" t="s">
        <v>122</v>
      </c>
      <c r="D79" s="1" t="s">
        <v>288</v>
      </c>
      <c r="E79" s="7" t="s">
        <v>153</v>
      </c>
      <c r="F79" s="1" t="s">
        <v>252</v>
      </c>
    </row>
    <row r="80" spans="1:6" ht="15.75" x14ac:dyDescent="0.25">
      <c r="A80" s="1" t="s">
        <v>7</v>
      </c>
      <c r="B80" s="2" t="s">
        <v>67</v>
      </c>
      <c r="C80" s="1" t="s">
        <v>122</v>
      </c>
      <c r="D80" s="1" t="s">
        <v>296</v>
      </c>
      <c r="E80" s="7" t="s">
        <v>153</v>
      </c>
      <c r="F80" s="1"/>
    </row>
    <row r="81" spans="1:6" ht="15.75" x14ac:dyDescent="0.25">
      <c r="A81" s="1" t="s">
        <v>7</v>
      </c>
      <c r="B81" s="4" t="s">
        <v>83</v>
      </c>
      <c r="C81" s="1" t="s">
        <v>122</v>
      </c>
      <c r="D81" s="1" t="s">
        <v>311</v>
      </c>
      <c r="E81" s="10" t="s">
        <v>153</v>
      </c>
      <c r="F81" s="1" t="s">
        <v>253</v>
      </c>
    </row>
    <row r="82" spans="1:6" ht="15.75" x14ac:dyDescent="0.25">
      <c r="A82" s="1" t="s">
        <v>7</v>
      </c>
      <c r="B82" s="2" t="s">
        <v>46</v>
      </c>
      <c r="C82" s="1" t="s">
        <v>123</v>
      </c>
      <c r="D82" s="1" t="s">
        <v>280</v>
      </c>
      <c r="E82" s="7" t="s">
        <v>153</v>
      </c>
      <c r="F82" s="1" t="s">
        <v>254</v>
      </c>
    </row>
    <row r="83" spans="1:6" ht="15.75" x14ac:dyDescent="0.25">
      <c r="A83" s="1" t="s">
        <v>9</v>
      </c>
      <c r="B83" s="5" t="s">
        <v>101</v>
      </c>
      <c r="C83" s="1" t="s">
        <v>15</v>
      </c>
      <c r="D83" s="1" t="s">
        <v>320</v>
      </c>
      <c r="E83" s="11" t="s">
        <v>175</v>
      </c>
      <c r="F83" s="1" t="s">
        <v>255</v>
      </c>
    </row>
    <row r="84" spans="1:6" ht="15.75" x14ac:dyDescent="0.25">
      <c r="A84" s="1" t="s">
        <v>9</v>
      </c>
      <c r="B84" s="5" t="s">
        <v>107</v>
      </c>
      <c r="C84" s="1" t="s">
        <v>15</v>
      </c>
      <c r="D84" s="1" t="s">
        <v>326</v>
      </c>
      <c r="E84" s="11" t="s">
        <v>176</v>
      </c>
      <c r="F84" s="12" t="s">
        <v>332</v>
      </c>
    </row>
    <row r="85" spans="1:6" ht="15.75" x14ac:dyDescent="0.25">
      <c r="A85" s="1" t="s">
        <v>9</v>
      </c>
      <c r="B85" s="5" t="s">
        <v>112</v>
      </c>
      <c r="C85" s="1" t="s">
        <v>15</v>
      </c>
      <c r="D85" s="1" t="s">
        <v>144</v>
      </c>
      <c r="E85" s="11" t="s">
        <v>155</v>
      </c>
      <c r="F85" s="12" t="s">
        <v>332</v>
      </c>
    </row>
    <row r="86" spans="1:6" ht="15.75" x14ac:dyDescent="0.25">
      <c r="A86" s="1" t="s">
        <v>7</v>
      </c>
      <c r="B86" s="2" t="s">
        <v>38</v>
      </c>
      <c r="C86" s="1" t="s">
        <v>122</v>
      </c>
      <c r="D86" s="1" t="s">
        <v>274</v>
      </c>
      <c r="E86" s="7" t="s">
        <v>155</v>
      </c>
      <c r="F86" s="12" t="s">
        <v>332</v>
      </c>
    </row>
    <row r="87" spans="1:6" ht="15.75" x14ac:dyDescent="0.25">
      <c r="A87" s="1" t="s">
        <v>7</v>
      </c>
      <c r="B87" s="2" t="s">
        <v>23</v>
      </c>
      <c r="C87" s="1" t="s">
        <v>119</v>
      </c>
      <c r="D87" s="1" t="s">
        <v>263</v>
      </c>
      <c r="E87" s="7" t="s">
        <v>150</v>
      </c>
      <c r="F87" s="12" t="s">
        <v>332</v>
      </c>
    </row>
    <row r="88" spans="1:6" ht="15.75" x14ac:dyDescent="0.25">
      <c r="A88" s="1" t="s">
        <v>9</v>
      </c>
      <c r="B88" s="6" t="s">
        <v>109</v>
      </c>
      <c r="C88" s="1" t="s">
        <v>15</v>
      </c>
      <c r="D88" s="1" t="s">
        <v>141</v>
      </c>
      <c r="E88" s="11" t="s">
        <v>150</v>
      </c>
      <c r="F88" s="12" t="s">
        <v>330</v>
      </c>
    </row>
    <row r="89" spans="1:6" ht="15.75" x14ac:dyDescent="0.25">
      <c r="A89" s="1" t="s">
        <v>9</v>
      </c>
      <c r="B89" s="6" t="s">
        <v>113</v>
      </c>
      <c r="C89" s="1" t="s">
        <v>15</v>
      </c>
      <c r="D89" s="1" t="s">
        <v>328</v>
      </c>
      <c r="E89" s="11" t="s">
        <v>178</v>
      </c>
      <c r="F89" s="12" t="s">
        <v>330</v>
      </c>
    </row>
    <row r="90" spans="1:6" ht="15.75" x14ac:dyDescent="0.25">
      <c r="A90" s="1" t="s">
        <v>7</v>
      </c>
      <c r="B90" s="2" t="s">
        <v>40</v>
      </c>
      <c r="C90" s="1" t="s">
        <v>116</v>
      </c>
      <c r="D90" s="1" t="s">
        <v>130</v>
      </c>
      <c r="E90" s="7" t="s">
        <v>156</v>
      </c>
      <c r="F90" s="12" t="s">
        <v>330</v>
      </c>
    </row>
    <row r="91" spans="1:6" ht="15.75" x14ac:dyDescent="0.25">
      <c r="A91" s="1" t="s">
        <v>9</v>
      </c>
      <c r="B91" s="5" t="s">
        <v>98</v>
      </c>
      <c r="C91" s="1" t="s">
        <v>15</v>
      </c>
      <c r="D91" s="1" t="s">
        <v>134</v>
      </c>
      <c r="E91" s="11" t="s">
        <v>159</v>
      </c>
      <c r="F91" s="12" t="s">
        <v>330</v>
      </c>
    </row>
    <row r="92" spans="1:6" ht="15.75" x14ac:dyDescent="0.25">
      <c r="A92" s="1" t="s">
        <v>7</v>
      </c>
      <c r="B92" s="2" t="s">
        <v>44</v>
      </c>
      <c r="C92" s="1" t="s">
        <v>122</v>
      </c>
      <c r="D92" s="1" t="s">
        <v>131</v>
      </c>
      <c r="E92" s="7" t="s">
        <v>159</v>
      </c>
      <c r="F92" s="12" t="s">
        <v>134</v>
      </c>
    </row>
    <row r="93" spans="1:6" ht="15.75" x14ac:dyDescent="0.25">
      <c r="A93" s="1" t="s">
        <v>9</v>
      </c>
      <c r="B93" s="5" t="s">
        <v>100</v>
      </c>
      <c r="C93" s="1" t="s">
        <v>15</v>
      </c>
      <c r="D93" s="1" t="s">
        <v>322</v>
      </c>
      <c r="E93" s="11" t="s">
        <v>157</v>
      </c>
      <c r="F93" s="12" t="s">
        <v>11</v>
      </c>
    </row>
    <row r="94" spans="1:6" ht="15.75" x14ac:dyDescent="0.25">
      <c r="A94" s="1" t="s">
        <v>7</v>
      </c>
      <c r="B94" s="2" t="s">
        <v>42</v>
      </c>
      <c r="C94" s="1" t="s">
        <v>122</v>
      </c>
      <c r="D94" s="1" t="s">
        <v>277</v>
      </c>
      <c r="E94" s="7" t="s">
        <v>157</v>
      </c>
      <c r="F94" s="12" t="s">
        <v>134</v>
      </c>
    </row>
    <row r="95" spans="1:6" ht="15.75" x14ac:dyDescent="0.25">
      <c r="A95" s="1" t="s">
        <v>7</v>
      </c>
      <c r="B95" s="2" t="s">
        <v>69</v>
      </c>
      <c r="C95" s="1" t="s">
        <v>122</v>
      </c>
      <c r="D95" s="1" t="s">
        <v>136</v>
      </c>
      <c r="E95" s="7" t="s">
        <v>157</v>
      </c>
      <c r="F95" s="12" t="s">
        <v>330</v>
      </c>
    </row>
    <row r="96" spans="1:6" ht="15.75" x14ac:dyDescent="0.25">
      <c r="A96" s="1" t="s">
        <v>7</v>
      </c>
      <c r="B96" s="2" t="s">
        <v>70</v>
      </c>
      <c r="C96" s="1" t="s">
        <v>122</v>
      </c>
      <c r="D96" s="1" t="s">
        <v>299</v>
      </c>
      <c r="E96" s="7" t="s">
        <v>157</v>
      </c>
      <c r="F96" s="12" t="s">
        <v>134</v>
      </c>
    </row>
    <row r="97" spans="1:6" ht="15.75" x14ac:dyDescent="0.25">
      <c r="A97" s="1" t="s">
        <v>7</v>
      </c>
      <c r="B97" s="4" t="s">
        <v>95</v>
      </c>
      <c r="C97" s="1" t="s">
        <v>122</v>
      </c>
      <c r="D97" s="1" t="s">
        <v>318</v>
      </c>
      <c r="E97" s="10" t="s">
        <v>157</v>
      </c>
      <c r="F97" s="12" t="s">
        <v>11</v>
      </c>
    </row>
    <row r="98" spans="1:6" ht="15.75" x14ac:dyDescent="0.25">
      <c r="A98" s="1" t="s">
        <v>9</v>
      </c>
      <c r="B98" s="5" t="s">
        <v>105</v>
      </c>
      <c r="C98" s="1" t="s">
        <v>15</v>
      </c>
      <c r="D98" s="1" t="s">
        <v>140</v>
      </c>
      <c r="E98" s="11" t="s">
        <v>168</v>
      </c>
      <c r="F98" s="12" t="s">
        <v>11</v>
      </c>
    </row>
    <row r="99" spans="1:6" ht="15.75" x14ac:dyDescent="0.25">
      <c r="A99" s="1" t="s">
        <v>7</v>
      </c>
      <c r="B99" s="2" t="s">
        <v>68</v>
      </c>
      <c r="C99" s="1" t="s">
        <v>122</v>
      </c>
      <c r="D99" s="1" t="s">
        <v>298</v>
      </c>
      <c r="E99" s="8" t="s">
        <v>168</v>
      </c>
      <c r="F99" s="12" t="s">
        <v>11</v>
      </c>
    </row>
    <row r="100" spans="1:6" ht="15.75" x14ac:dyDescent="0.25">
      <c r="A100" s="1" t="s">
        <v>7</v>
      </c>
      <c r="B100" s="3" t="s">
        <v>79</v>
      </c>
      <c r="C100" s="1" t="s">
        <v>122</v>
      </c>
      <c r="D100" s="1" t="s">
        <v>307</v>
      </c>
      <c r="E100" s="10" t="s">
        <v>168</v>
      </c>
      <c r="F100" s="12" t="s">
        <v>11</v>
      </c>
    </row>
    <row r="101" spans="1:6" ht="15.75" x14ac:dyDescent="0.25">
      <c r="A101" s="1" t="s">
        <v>9</v>
      </c>
      <c r="B101" s="6" t="s">
        <v>114</v>
      </c>
      <c r="C101" s="1" t="s">
        <v>15</v>
      </c>
      <c r="D101" s="1" t="s">
        <v>145</v>
      </c>
      <c r="E101" s="11" t="s">
        <v>161</v>
      </c>
      <c r="F101" s="12" t="s">
        <v>11</v>
      </c>
    </row>
    <row r="102" spans="1:6" ht="15.75" x14ac:dyDescent="0.25">
      <c r="A102" s="1" t="s">
        <v>9</v>
      </c>
      <c r="B102" s="6" t="s">
        <v>115</v>
      </c>
      <c r="C102" s="1" t="s">
        <v>15</v>
      </c>
      <c r="D102" s="1" t="s">
        <v>329</v>
      </c>
      <c r="E102" s="11" t="s">
        <v>161</v>
      </c>
      <c r="F102" s="12" t="s">
        <v>11</v>
      </c>
    </row>
    <row r="103" spans="1:6" ht="15.75" x14ac:dyDescent="0.25">
      <c r="A103" s="1" t="s">
        <v>7</v>
      </c>
      <c r="B103" s="2" t="s">
        <v>50</v>
      </c>
      <c r="C103" s="1" t="s">
        <v>124</v>
      </c>
      <c r="D103" s="1" t="s">
        <v>284</v>
      </c>
      <c r="E103" s="7" t="s">
        <v>161</v>
      </c>
      <c r="F103" s="12" t="s">
        <v>11</v>
      </c>
    </row>
    <row r="104" spans="1:6" ht="15.75" x14ac:dyDescent="0.25">
      <c r="A104" s="1" t="s">
        <v>7</v>
      </c>
      <c r="B104" s="2" t="s">
        <v>51</v>
      </c>
      <c r="C104" s="1" t="s">
        <v>120</v>
      </c>
      <c r="D104" s="1" t="s">
        <v>285</v>
      </c>
      <c r="E104" s="7" t="s">
        <v>162</v>
      </c>
      <c r="F104" s="12" t="s">
        <v>134</v>
      </c>
    </row>
    <row r="106" spans="1:6" ht="15.75" x14ac:dyDescent="0.25">
      <c r="B106" s="16" t="s">
        <v>338</v>
      </c>
      <c r="C106">
        <f>COUNTA(B2:B104)</f>
        <v>103</v>
      </c>
    </row>
    <row r="107" spans="1:6" ht="15.75" x14ac:dyDescent="0.25">
      <c r="B107" s="16" t="s">
        <v>15</v>
      </c>
      <c r="C107">
        <f>COUNTIF(C$2:C$104,"Católico")</f>
        <v>26</v>
      </c>
    </row>
    <row r="108" spans="1:6" ht="15.75" x14ac:dyDescent="0.25">
      <c r="B108" s="16" t="s">
        <v>122</v>
      </c>
      <c r="C108">
        <f>COUNTIF(C$2:C$104,"Evangélico")</f>
        <v>46</v>
      </c>
    </row>
    <row r="109" spans="1:6" ht="15.75" x14ac:dyDescent="0.25">
      <c r="B109" s="16" t="s">
        <v>120</v>
      </c>
      <c r="C109">
        <f>COUNTIF(C$2:C$104,"Pentecostal")</f>
        <v>9</v>
      </c>
    </row>
    <row r="110" spans="1:6" ht="15.75" x14ac:dyDescent="0.25">
      <c r="B110" s="16" t="s">
        <v>134</v>
      </c>
      <c r="C110">
        <f>COUNTIF(C$2:C$104,"No especificado")</f>
        <v>2</v>
      </c>
    </row>
    <row r="111" spans="1:6" ht="15.75" x14ac:dyDescent="0.25">
      <c r="B111" s="16" t="s">
        <v>119</v>
      </c>
      <c r="C111">
        <f>COUNTIF(C$2:C$104,"Adventista")</f>
        <v>7</v>
      </c>
    </row>
    <row r="112" spans="1:6" x14ac:dyDescent="0.25">
      <c r="B112" s="17" t="s">
        <v>121</v>
      </c>
      <c r="C112">
        <f>COUNTIF(C$2:C$104,"Bautista")</f>
        <v>5</v>
      </c>
    </row>
    <row r="113" spans="2:3" ht="15.75" x14ac:dyDescent="0.25">
      <c r="B113" s="16" t="s">
        <v>116</v>
      </c>
      <c r="C113">
        <f>COUNTIF(C$2:C$104,"Luterano")</f>
        <v>4</v>
      </c>
    </row>
    <row r="114" spans="2:3" x14ac:dyDescent="0.25">
      <c r="B114" s="19" t="s">
        <v>117</v>
      </c>
      <c r="C114">
        <f>COUNTIF(C$2:C$104,"Ortodoxo Ruso")</f>
        <v>1</v>
      </c>
    </row>
    <row r="115" spans="2:3" x14ac:dyDescent="0.25">
      <c r="B115" s="19" t="s">
        <v>118</v>
      </c>
      <c r="C115">
        <f>COUNTIF(C$2:C$104,"Rito Bizantino")</f>
        <v>1</v>
      </c>
    </row>
    <row r="116" spans="2:3" x14ac:dyDescent="0.25">
      <c r="B116" s="20" t="s">
        <v>123</v>
      </c>
      <c r="C116">
        <f>COUNTIF(C$2:C$104,"Mormon")</f>
        <v>1</v>
      </c>
    </row>
    <row r="117" spans="2:3" x14ac:dyDescent="0.25">
      <c r="B117" s="17" t="s">
        <v>124</v>
      </c>
      <c r="C117">
        <f>COUNTIF(C$2:C$104,"Testigo de Jehova")</f>
        <v>1</v>
      </c>
    </row>
  </sheetData>
  <autoFilter ref="A1:E1">
    <sortState ref="A2:E104">
      <sortCondition ref="E1"/>
    </sortState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"/>
  <sheetViews>
    <sheetView workbookViewId="0">
      <selection activeCell="E70" sqref="E70"/>
    </sheetView>
  </sheetViews>
  <sheetFormatPr baseColWidth="10" defaultRowHeight="15" x14ac:dyDescent="0.25"/>
  <cols>
    <col min="1" max="1" width="22" customWidth="1"/>
    <col min="11" max="11" width="22" customWidth="1"/>
  </cols>
  <sheetData>
    <row r="1" spans="1:2" x14ac:dyDescent="0.25">
      <c r="A1" s="23" t="s">
        <v>339</v>
      </c>
      <c r="B1" s="23"/>
    </row>
    <row r="2" spans="1:2" ht="15.75" x14ac:dyDescent="0.25">
      <c r="A2" s="21" t="s">
        <v>122</v>
      </c>
      <c r="B2" s="1">
        <f>COUNTIF(Listado!C$2:C$104,"Evangélico")</f>
        <v>46</v>
      </c>
    </row>
    <row r="3" spans="1:2" ht="15.75" x14ac:dyDescent="0.25">
      <c r="A3" s="21" t="s">
        <v>15</v>
      </c>
      <c r="B3" s="1">
        <f>COUNTIF(Listado!C$2:C$104,"Católico")</f>
        <v>26</v>
      </c>
    </row>
    <row r="4" spans="1:2" ht="15.75" x14ac:dyDescent="0.25">
      <c r="A4" s="21" t="s">
        <v>120</v>
      </c>
      <c r="B4" s="1">
        <f>COUNTIF(Listado!C$2:C$104,"Pentecostal")</f>
        <v>9</v>
      </c>
    </row>
    <row r="5" spans="1:2" ht="15.75" x14ac:dyDescent="0.25">
      <c r="A5" s="21" t="s">
        <v>119</v>
      </c>
      <c r="B5" s="1">
        <f>COUNTIF(Listado!C$2:C$104,"Adventista")</f>
        <v>7</v>
      </c>
    </row>
    <row r="6" spans="1:2" x14ac:dyDescent="0.25">
      <c r="A6" s="18" t="s">
        <v>121</v>
      </c>
      <c r="B6" s="1">
        <f>COUNTIF(Listado!C$2:C$104,"Bautista")</f>
        <v>5</v>
      </c>
    </row>
    <row r="7" spans="1:2" ht="15.75" x14ac:dyDescent="0.25">
      <c r="A7" s="21" t="s">
        <v>116</v>
      </c>
      <c r="B7" s="1">
        <f>COUNTIF(Listado!C$2:C$104,"Luterano")</f>
        <v>4</v>
      </c>
    </row>
    <row r="8" spans="1:2" ht="15.75" x14ac:dyDescent="0.25">
      <c r="A8" s="21" t="s">
        <v>134</v>
      </c>
      <c r="B8" s="1">
        <f>COUNTIF(Listado!C$2:C$104,"No especificado")</f>
        <v>2</v>
      </c>
    </row>
    <row r="9" spans="1:2" x14ac:dyDescent="0.25">
      <c r="A9" s="22" t="s">
        <v>123</v>
      </c>
      <c r="B9" s="1">
        <f>COUNTIF(Listado!C$2:C$104,"Mormon")</f>
        <v>1</v>
      </c>
    </row>
    <row r="10" spans="1:2" x14ac:dyDescent="0.25">
      <c r="A10" s="18" t="s">
        <v>117</v>
      </c>
      <c r="B10" s="1">
        <f>COUNTIF(Listado!C$2:C$104,"Ortodoxo Ruso")</f>
        <v>1</v>
      </c>
    </row>
    <row r="11" spans="1:2" x14ac:dyDescent="0.25">
      <c r="A11" s="18" t="s">
        <v>118</v>
      </c>
      <c r="B11" s="1">
        <f>COUNTIF(Listado!C$2:C$104,"Rito Bizantino")</f>
        <v>1</v>
      </c>
    </row>
    <row r="12" spans="1:2" x14ac:dyDescent="0.25">
      <c r="A12" s="18" t="s">
        <v>124</v>
      </c>
      <c r="B12" s="1">
        <f>COUNTIF(Listado!C$2:C$104,"Testigo de Jehova")</f>
        <v>1</v>
      </c>
    </row>
    <row r="13" spans="1:2" x14ac:dyDescent="0.25">
      <c r="A13" s="24" t="s">
        <v>338</v>
      </c>
      <c r="B13" s="25">
        <f>SUM(B2:B12)</f>
        <v>103</v>
      </c>
    </row>
    <row r="20" spans="1:2" x14ac:dyDescent="0.25">
      <c r="A20" s="23" t="s">
        <v>340</v>
      </c>
      <c r="B20" s="23"/>
    </row>
    <row r="21" spans="1:2" ht="15.75" x14ac:dyDescent="0.25">
      <c r="A21" s="21" t="s">
        <v>7</v>
      </c>
      <c r="B21" s="1">
        <f>COUNTIF(Listado!A$2:A104,"Iglesia")</f>
        <v>74</v>
      </c>
    </row>
    <row r="22" spans="1:2" ht="15.75" x14ac:dyDescent="0.25">
      <c r="A22" s="21" t="s">
        <v>9</v>
      </c>
      <c r="B22" s="1">
        <f>COUNTIF(Listado!A$2:A105,"Capilla")</f>
        <v>21</v>
      </c>
    </row>
    <row r="23" spans="1:2" ht="15.75" x14ac:dyDescent="0.25">
      <c r="A23" s="21" t="s">
        <v>341</v>
      </c>
      <c r="B23" s="1">
        <f>COUNTIF(Listado!A$2:A106,"Parroquia")</f>
        <v>4</v>
      </c>
    </row>
    <row r="24" spans="1:2" ht="15.75" x14ac:dyDescent="0.25">
      <c r="A24" s="21" t="s">
        <v>8</v>
      </c>
      <c r="B24" s="1">
        <f>COUNTIF(Listado!A$2:A107,"Ministerio")</f>
        <v>2</v>
      </c>
    </row>
    <row r="25" spans="1:2" ht="15.75" x14ac:dyDescent="0.25">
      <c r="A25" s="21" t="s">
        <v>6</v>
      </c>
      <c r="B25" s="1">
        <f>COUNTIF(Listado!A$2:A107,"Santuario")</f>
        <v>1</v>
      </c>
    </row>
    <row r="26" spans="1:2" x14ac:dyDescent="0.25">
      <c r="A26" s="18" t="s">
        <v>4</v>
      </c>
      <c r="B26" s="1">
        <f>COUNTIF(Listado!A$2:A108,"Catedral")</f>
        <v>1</v>
      </c>
    </row>
    <row r="34" spans="1:2" x14ac:dyDescent="0.25">
      <c r="A34" s="23" t="s">
        <v>342</v>
      </c>
      <c r="B34" s="23"/>
    </row>
    <row r="35" spans="1:2" ht="15.75" x14ac:dyDescent="0.25">
      <c r="A35" s="18" t="s">
        <v>18</v>
      </c>
      <c r="B35" s="1">
        <f>COUNTIF(Listado!E$2:E$104,"Microcentro")</f>
        <v>13</v>
      </c>
    </row>
    <row r="36" spans="1:2" ht="15.75" x14ac:dyDescent="0.25">
      <c r="A36" s="18" t="s">
        <v>163</v>
      </c>
      <c r="B36" s="1">
        <f>COUNTIF(Listado!E$2:E$104,"Barrio San Miguel")</f>
        <v>6</v>
      </c>
    </row>
    <row r="37" spans="1:2" ht="15.75" x14ac:dyDescent="0.25">
      <c r="A37" s="18" t="s">
        <v>151</v>
      </c>
      <c r="B37" s="1">
        <f>COUNTIF(Listado!E$2:E$104,"Villa Erasmie")</f>
        <v>6</v>
      </c>
    </row>
    <row r="38" spans="1:2" ht="15.75" x14ac:dyDescent="0.25">
      <c r="A38" s="18" t="s">
        <v>149</v>
      </c>
      <c r="B38" s="1">
        <f>COUNTIF(Listado!E$2:E$104,"Villa Bárbaro")</f>
        <v>5</v>
      </c>
    </row>
    <row r="39" spans="1:2" x14ac:dyDescent="0.25">
      <c r="A39" s="18" t="s">
        <v>153</v>
      </c>
      <c r="B39" s="1">
        <f>COUNTIF(Listado!E$2:E$104,"Villa Kindgreen")</f>
        <v>5</v>
      </c>
    </row>
    <row r="40" spans="1:2" ht="15.75" x14ac:dyDescent="0.25">
      <c r="A40" s="18" t="s">
        <v>157</v>
      </c>
      <c r="B40" s="1">
        <f>COUNTIF(Listado!E$2:E$104,"Villa Sixten Vick")</f>
        <v>5</v>
      </c>
    </row>
    <row r="41" spans="1:2" ht="15.75" x14ac:dyDescent="0.25">
      <c r="A41" s="18" t="s">
        <v>172</v>
      </c>
      <c r="B41" s="1">
        <f>COUNTIF(Listado!E$2:E$104,"Barrio San José")</f>
        <v>4</v>
      </c>
    </row>
    <row r="42" spans="1:2" x14ac:dyDescent="0.25">
      <c r="A42" s="18" t="s">
        <v>154</v>
      </c>
      <c r="B42" s="1">
        <f>COUNTIF(Listado!E$2:E$104,"Villa Falk")</f>
        <v>4</v>
      </c>
    </row>
    <row r="43" spans="1:2" x14ac:dyDescent="0.25">
      <c r="A43" s="21" t="s">
        <v>158</v>
      </c>
      <c r="B43" s="1">
        <f>COUNTIF(Listado!E$2:E$104,"Barrio Bella Vista")</f>
        <v>3</v>
      </c>
    </row>
    <row r="44" spans="1:2" x14ac:dyDescent="0.25">
      <c r="A44" s="18" t="s">
        <v>160</v>
      </c>
      <c r="B44" s="1">
        <f>COUNTIF(Listado!E$2:E$104,"Barrio Cien Hectáreas")</f>
        <v>3</v>
      </c>
    </row>
    <row r="45" spans="1:2" x14ac:dyDescent="0.25">
      <c r="A45" s="18" t="s">
        <v>166</v>
      </c>
      <c r="B45" s="1">
        <f>COUNTIF(Listado!E$2:E$104,"Barrio Norte")</f>
        <v>3</v>
      </c>
    </row>
    <row r="46" spans="1:2" x14ac:dyDescent="0.25">
      <c r="A46" s="18" t="s">
        <v>174</v>
      </c>
      <c r="B46" s="1">
        <f>COUNTIF(Listado!E$2:E$104,"Villa Barreyro")</f>
        <v>3</v>
      </c>
    </row>
    <row r="47" spans="1:2" x14ac:dyDescent="0.25">
      <c r="A47" s="18" t="s">
        <v>168</v>
      </c>
      <c r="B47" s="1">
        <f>COUNTIF(Listado!E$2:E$104,"Villa Stemberg")</f>
        <v>3</v>
      </c>
    </row>
    <row r="48" spans="1:2" x14ac:dyDescent="0.25">
      <c r="A48" s="18" t="s">
        <v>161</v>
      </c>
      <c r="B48" s="1">
        <f>COUNTIF(Listado!E$2:E$104,"Villa Svea")</f>
        <v>3</v>
      </c>
    </row>
    <row r="49" spans="1:2" x14ac:dyDescent="0.25">
      <c r="A49" s="21" t="s">
        <v>165</v>
      </c>
      <c r="B49" s="1">
        <f>COUNTIF(Listado!E$2:E$104,"Barrio Ecológico")</f>
        <v>2</v>
      </c>
    </row>
    <row r="50" spans="1:2" x14ac:dyDescent="0.25">
      <c r="A50" s="18" t="s">
        <v>152</v>
      </c>
      <c r="B50" s="1">
        <f>COUNTIF(Listado!E$2:E$104,"Barrio Tres Esquinas")</f>
        <v>2</v>
      </c>
    </row>
    <row r="51" spans="1:2" x14ac:dyDescent="0.25">
      <c r="A51" s="18" t="s">
        <v>164</v>
      </c>
      <c r="B51" s="1">
        <f>COUNTIF(Listado!E$2:E$104,"Villa Blanquita")</f>
        <v>2</v>
      </c>
    </row>
    <row r="52" spans="1:2" x14ac:dyDescent="0.25">
      <c r="A52" s="18" t="s">
        <v>155</v>
      </c>
      <c r="B52" s="1">
        <f>COUNTIF(Listado!E$2:E$104,"Villa Lutz")</f>
        <v>2</v>
      </c>
    </row>
    <row r="53" spans="1:2" x14ac:dyDescent="0.25">
      <c r="A53" s="18" t="s">
        <v>150</v>
      </c>
      <c r="B53" s="1">
        <f>COUNTIF(Listado!E$2:E$104,"Villa Marttos")</f>
        <v>2</v>
      </c>
    </row>
    <row r="54" spans="1:2" x14ac:dyDescent="0.25">
      <c r="A54" s="18" t="s">
        <v>159</v>
      </c>
      <c r="B54" s="1">
        <f>COUNTIF(Listado!E$2:E$104,"Villa Schuster")</f>
        <v>2</v>
      </c>
    </row>
    <row r="55" spans="1:2" x14ac:dyDescent="0.25">
      <c r="A55" s="21" t="s">
        <v>343</v>
      </c>
      <c r="B55" s="1">
        <f>COUNTIF(Listado!E$2:E$104,"Barrio 80 viviendas")</f>
        <v>1</v>
      </c>
    </row>
    <row r="56" spans="1:2" x14ac:dyDescent="0.25">
      <c r="A56" s="21" t="s">
        <v>344</v>
      </c>
      <c r="B56" s="1">
        <f>COUNTIF(Listado!E$2:E$104,"Barrio 180 viviendas")</f>
        <v>1</v>
      </c>
    </row>
    <row r="57" spans="1:2" x14ac:dyDescent="0.25">
      <c r="A57" s="21" t="s">
        <v>171</v>
      </c>
      <c r="B57" s="1">
        <f>COUNTIF(Listado!E$2:E$104,"Barrio Caballeriza")</f>
        <v>1</v>
      </c>
    </row>
    <row r="58" spans="1:2" x14ac:dyDescent="0.25">
      <c r="A58" s="21" t="s">
        <v>169</v>
      </c>
      <c r="B58" s="1">
        <f>COUNTIF(Listado!E$2:E$104,"Barrio KM 8")</f>
        <v>1</v>
      </c>
    </row>
    <row r="59" spans="1:2" x14ac:dyDescent="0.25">
      <c r="A59" s="22" t="s">
        <v>177</v>
      </c>
      <c r="B59" s="1">
        <f>COUNTIF(Listado!E$2:E$104,"Barrio Las Palmas")</f>
        <v>1</v>
      </c>
    </row>
    <row r="60" spans="1:2" x14ac:dyDescent="0.25">
      <c r="A60" s="18" t="s">
        <v>333</v>
      </c>
      <c r="B60" s="1">
        <f>COUNTIF(Listado!E$2:E$104,"Barrio Primeros Colonos")</f>
        <v>1</v>
      </c>
    </row>
    <row r="61" spans="1:2" x14ac:dyDescent="0.25">
      <c r="A61" s="18" t="s">
        <v>170</v>
      </c>
      <c r="B61" s="1">
        <f>COUNTIF(Listado!E$2:E$104,"Barrio Tuicha")</f>
        <v>1</v>
      </c>
    </row>
    <row r="62" spans="1:2" x14ac:dyDescent="0.25">
      <c r="A62" s="18" t="s">
        <v>147</v>
      </c>
      <c r="B62" s="1">
        <f>COUNTIF(Listado!E$2:E$104,"Barrio Yerbal Viejo")</f>
        <v>1</v>
      </c>
    </row>
    <row r="63" spans="1:2" x14ac:dyDescent="0.25">
      <c r="A63" s="18" t="s">
        <v>146</v>
      </c>
      <c r="B63" s="1">
        <f>COUNTIF(Listado!E$2:E$104,"Loma Porá")</f>
        <v>1</v>
      </c>
    </row>
    <row r="64" spans="1:2" x14ac:dyDescent="0.25">
      <c r="A64" s="18" t="s">
        <v>331</v>
      </c>
      <c r="B64" s="1">
        <f>COUNTIF(Listado!E$2:E$104,"Pueblo Salto")</f>
        <v>1</v>
      </c>
    </row>
    <row r="65" spans="1:2" x14ac:dyDescent="0.25">
      <c r="A65" s="18" t="s">
        <v>167</v>
      </c>
      <c r="B65" s="1">
        <f>COUNTIF(Listado!E$2:E$104,"Villa Christen")</f>
        <v>1</v>
      </c>
    </row>
    <row r="66" spans="1:2" x14ac:dyDescent="0.25">
      <c r="A66" s="18" t="s">
        <v>148</v>
      </c>
      <c r="B66" s="1">
        <f>COUNTIF(Listado!E$2:E$104,"Villa del Parque")</f>
        <v>1</v>
      </c>
    </row>
    <row r="67" spans="1:2" x14ac:dyDescent="0.25">
      <c r="A67" s="18" t="s">
        <v>173</v>
      </c>
      <c r="B67" s="1">
        <f>COUNTIF(Listado!E$2:E$104,"Villa Günther")</f>
        <v>1</v>
      </c>
    </row>
    <row r="68" spans="1:2" x14ac:dyDescent="0.25">
      <c r="A68" s="18" t="s">
        <v>175</v>
      </c>
      <c r="B68" s="1">
        <f>COUNTIF(Listado!E$2:E$104,"Villa Lohr")</f>
        <v>1</v>
      </c>
    </row>
    <row r="69" spans="1:2" x14ac:dyDescent="0.25">
      <c r="A69" s="18" t="s">
        <v>176</v>
      </c>
      <c r="B69" s="1">
        <f>COUNTIF(Listado!E$2:E$104,"Villa Londín")</f>
        <v>1</v>
      </c>
    </row>
    <row r="70" spans="1:2" x14ac:dyDescent="0.25">
      <c r="A70" s="18" t="s">
        <v>178</v>
      </c>
      <c r="B70" s="1">
        <f>COUNTIF(Listado!E$2:E$104,"Villa Mousquere")</f>
        <v>1</v>
      </c>
    </row>
    <row r="71" spans="1:2" x14ac:dyDescent="0.25">
      <c r="A71" s="18" t="s">
        <v>156</v>
      </c>
      <c r="B71" s="1">
        <f>COUNTIF(Listado!E$2:E$104,"Villa Ruf")</f>
        <v>1</v>
      </c>
    </row>
    <row r="72" spans="1:2" x14ac:dyDescent="0.25">
      <c r="A72" s="18" t="s">
        <v>162</v>
      </c>
      <c r="B72" s="1">
        <f>COUNTIF(Listado!E$2:E$104,"Villa Torneus")</f>
        <v>1</v>
      </c>
    </row>
  </sheetData>
  <sortState ref="A35:B72">
    <sortCondition descending="1" ref="B35"/>
  </sortState>
  <mergeCells count="3">
    <mergeCell ref="A1:B1"/>
    <mergeCell ref="A20:B20"/>
    <mergeCell ref="A34:B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</vt:lpstr>
      <vt:lpstr>ESTADISTICAS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</dc:creator>
  <cp:lastModifiedBy>Eli</cp:lastModifiedBy>
  <dcterms:created xsi:type="dcterms:W3CDTF">2019-04-09T15:05:10Z</dcterms:created>
  <dcterms:modified xsi:type="dcterms:W3CDTF">2019-04-10T15:34:25Z</dcterms:modified>
</cp:coreProperties>
</file>